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625"/>
  </bookViews>
  <sheets>
    <sheet name="附件1.遂宁市放射检查类医疗服务价格项目省管公立医疗机构" sheetId="2" r:id="rId1"/>
  </sheets>
  <externalReferences>
    <externalReference r:id="rId2"/>
    <externalReference r:id="rId3"/>
  </externalReferences>
  <definedNames>
    <definedName name="_xlnm._FilterDatabase" localSheetId="0" hidden="1">附件1.遂宁市放射检查类医疗服务价格项目省管公立医疗机构!$A$6:$AE$110</definedName>
    <definedName name="_xlnm.Print_Area" localSheetId="0">附件1.遂宁市放射检查类医疗服务价格项目省管公立医疗机构!$A$1:$AA$100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<sst xmlns="http://schemas.openxmlformats.org/spreadsheetml/2006/main" count="921" uniqueCount="425">
  <si>
    <t>遂宁市放射检查类医疗服务价格项目公立医疗机构价格表</t>
  </si>
  <si>
    <t>使用说明：
1. 所定价格属于政府指导价为最高限价，下浮不限；同时，医疗机构、医务人员实施放射检查过程中有关创新改良，“服务产出”与现有项目一致，可采取“现有项目兼容”的方式简化处理，直接按照对应的项目执行即可。
2. “价格构成”，指项目价格应涵盖的各类资源消耗，用于确定计价单元的边界，不应作为临床技术标准理解，不是实际操作方式、路径、步骤、程序的强制性要求。
3. “加收项”，指同一项目以不同方式提供或在不同场景应用时，确有必要制定差异化收费标准而细分的一类子项，包括在原项目价格基础上增加或减少收费的情况，同时涉及多个加收项的，以项目单价为基础计算相应的加/减收水平后，据实收费。
4. “扩展项”，指同一项目下以不同方式提供或在不同场景应用时，只扩展价格项目适用范围、不额外加价的一类子项，子项的价格按主项目执行。
5. “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 “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 “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 “计算机体层（CT）造影成像（血管）”中的“血管”，指颅内动脉、颅内静脉、冠状动脉、肺动脉、胸主动脉、腹主动脉、颈动脉、颈静脉、上肢动脉、下肢动脉、下肢静脉、肺静脉、上腔静脉、下腔静脉、门脉系统。
9. “磁共振（MR）成像（血管）”中的“血管”，指头颅动脉、头颅静脉、肺动脉、颈动脉、颈静脉、胸主动脉、腹主动脉、上肢动脉、下肢动脉、下腔静脉。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12.“薄层扫描”，指通过计算机体层成像（CT）扫描，获取标称层厚&lt;2mm的图像。
13.“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14.“放射性核素平面显像”“正电子发射计算机断层显像/计算机断层扫描（PET/CT）”和“正电子发射计算机断层显像/磁共振成像（PET/MRI）”中的“部位”，指头颅、颈部、胸部、腹部（肝、胆、脾、胰、双肾、胃部、肠道）、盆腔、泌尿系、四肢、其他未列部位。
15.“计算机体层（CT）灌注成像”“磁共振（MR）灌注成像”和“单光子发射断层显像（SPECT）”中的“脏器”，指脑、唾液腺、甲状腺（含甲状旁腺）、食管、肺、心脏、肝脏、胆囊、胰腺、脾脏、肾脏、肾上腺、胃、肠道、膀胱输尿管、前列腺、子宫及附件、睾丸。
16.“正电子发射计算机断层显像/计算机断层扫描（PET/CT）”和“正电子发射计算机断层显像/磁共振成像（PET/MRI）”中的“局部”指扫描长度70CM，“躯干”指扫描范围从颅底到大腿中上部，“全身”指扫描范围从头到脚。
17.“对比剂”中的药品类对比剂按零差率销售。
18.公立医疗机构开展相关放射检查须提供符合要求的“数字影像处理和上传存储服务”并执行现行放射检查项目价格，对于不能提供符合要求的“数字影像处理和上传存储服务”的，执行的相关放射检查项目价格减收5元。
19.允许公立医疗机构在患者自愿选择基础上，若提供“数字胶片云储存服务”，可不再提供实体胶片。医疗机构在常规提供影像资料后，如需额外提供影像资料，可收取相应费用。
20.核医学相关检查项目均不含放射性药品费用。
21.“单光子发射断层显像（SPECT）”以外“负荷显像”按2次计费。
22.涉及“包括……”“……等”的，属于开放型表述，所指对象不仅局限于表述中列明的事项，也包括未列明的同类事项。
23.医疗机构应将影像资料上传至本地医保系统。
24.“人工智能辅助诊断”是指应用人工智能技术辅助进行的放射检查诊断，不得与主项目同时收费。</t>
  </si>
  <si>
    <t>序号</t>
  </si>
  <si>
    <t>项目编码</t>
  </si>
  <si>
    <t>项目名称</t>
  </si>
  <si>
    <t>服务产出</t>
  </si>
  <si>
    <t>价格构成</t>
  </si>
  <si>
    <t>加收项</t>
  </si>
  <si>
    <t>扩展项</t>
  </si>
  <si>
    <t>计价单位</t>
  </si>
  <si>
    <t>计价说明</t>
  </si>
  <si>
    <t>国家系统里的计价说明</t>
  </si>
  <si>
    <t>省管公立医疗机构价格（元）</t>
  </si>
  <si>
    <t>整合过程说明</t>
  </si>
  <si>
    <t>遂宁市公立医疗机构价格（元）</t>
  </si>
  <si>
    <t>安徽</t>
  </si>
  <si>
    <t>三甲</t>
  </si>
  <si>
    <t>三乙</t>
  </si>
  <si>
    <t>二甲</t>
  </si>
  <si>
    <t>二乙</t>
  </si>
  <si>
    <t>二乙以下</t>
  </si>
  <si>
    <t>3.17修改</t>
  </si>
  <si>
    <t>计价说明-官网公布</t>
  </si>
  <si>
    <t>变更说明</t>
  </si>
  <si>
    <t>三甲（元）</t>
  </si>
  <si>
    <t>国家系统单位</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</si>
  <si>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</si>
  <si>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</si>
  <si>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</si>
  <si>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</si>
  <si>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r>
      <rPr>
        <sz val="10"/>
        <rFont val="Times New Roman"/>
        <charset val="134"/>
      </rPr>
      <t>01</t>
    </r>
    <r>
      <rPr>
        <sz val="10"/>
        <rFont val="宋体"/>
        <charset val="134"/>
      </rPr>
      <t>床旁</t>
    </r>
    <r>
      <rPr>
        <sz val="10"/>
        <rFont val="Times New Roman"/>
        <charset val="134"/>
      </rPr>
      <t>X</t>
    </r>
    <r>
      <rPr>
        <sz val="10"/>
        <rFont val="宋体"/>
        <charset val="134"/>
      </rPr>
      <t>线摄影</t>
    </r>
    <r>
      <rPr>
        <sz val="10"/>
        <rFont val="Times New Roman"/>
        <charset val="134"/>
      </rPr>
      <t xml:space="preserve">
11</t>
    </r>
    <r>
      <rPr>
        <sz val="10"/>
        <rFont val="宋体"/>
        <charset val="134"/>
      </rPr>
      <t>动态</t>
    </r>
    <r>
      <rPr>
        <sz val="10"/>
        <rFont val="Times New Roman"/>
        <charset val="134"/>
      </rPr>
      <t>X</t>
    </r>
    <r>
      <rPr>
        <sz val="10"/>
        <rFont val="宋体"/>
        <charset val="134"/>
      </rPr>
      <t>线摄影</t>
    </r>
    <r>
      <rPr>
        <sz val="10"/>
        <rFont val="Times New Roman"/>
        <charset val="134"/>
      </rPr>
      <t xml:space="preserve">
21</t>
    </r>
    <r>
      <rPr>
        <sz val="10"/>
        <rFont val="宋体"/>
        <charset val="134"/>
      </rPr>
      <t>影像拼接成像</t>
    </r>
  </si>
  <si>
    <r>
      <rPr>
        <sz val="10"/>
        <rFont val="Times New Roman"/>
        <charset val="134"/>
      </rPr>
      <t>01</t>
    </r>
    <r>
      <rPr>
        <sz val="10"/>
        <rFont val="宋体"/>
        <charset val="134"/>
      </rPr>
      <t>人工智能辅助诊断</t>
    </r>
    <r>
      <rPr>
        <sz val="10"/>
        <rFont val="Times New Roman"/>
        <charset val="134"/>
      </rPr>
      <t xml:space="preserve">
11</t>
    </r>
    <r>
      <rPr>
        <sz val="10"/>
        <rFont val="宋体"/>
        <charset val="134"/>
      </rPr>
      <t>口腔曲面体层成像</t>
    </r>
  </si>
  <si>
    <t>部位·体位</t>
  </si>
  <si>
    <t>每个部位摄影超过三个体位的，按三个体位收费。</t>
  </si>
  <si>
    <t>1.“床旁X线摄影”指患者因病情无法前往检查科室，需在病床旁完成X线摄影。在同一次检查中，无论多少部位仅加收一次。 2.“影像拼接成像”指双下肢、脊柱全长等的X线摄影成像。</t>
  </si>
  <si>
    <t>整合-加权平均计算价格</t>
  </si>
  <si>
    <t>1.从第二个体位开始按25元收取，每个部位摄影超过三个体位的，按三个体位收费；
2.各级医疗机构开展普通透视、食管钡餐透视检查仍按原价格收费。</t>
  </si>
  <si>
    <t>安徽自己增加计价说明。删除了原计价说明，分列至具体的扩码项目</t>
  </si>
  <si>
    <t>012301010010001</t>
  </si>
  <si>
    <t>X线摄影成像-床旁X线摄影（加收）</t>
  </si>
  <si>
    <t>通过床旁X线摄影（含数字化），实现对患者投照部位的定位、X线成像及分析。</t>
  </si>
  <si>
    <t>次</t>
  </si>
  <si>
    <r>
      <rPr>
        <sz val="10"/>
        <rFont val="Times New Roman"/>
        <charset val="134"/>
      </rPr>
      <t>“</t>
    </r>
    <r>
      <rPr>
        <sz val="10"/>
        <rFont val="宋体"/>
        <charset val="134"/>
      </rPr>
      <t>床旁</t>
    </r>
    <r>
      <rPr>
        <sz val="10"/>
        <rFont val="Times New Roman"/>
        <charset val="134"/>
      </rPr>
      <t>X</t>
    </r>
    <r>
      <rPr>
        <sz val="10"/>
        <rFont val="宋体"/>
        <charset val="134"/>
      </rPr>
      <t>线摄影</t>
    </r>
    <r>
      <rPr>
        <sz val="10"/>
        <rFont val="Times New Roman"/>
        <charset val="134"/>
      </rPr>
      <t>”</t>
    </r>
    <r>
      <rPr>
        <sz val="10"/>
        <rFont val="宋体"/>
        <charset val="134"/>
      </rPr>
      <t>指患者因病情无法前往检查科室，需在病床旁完成</t>
    </r>
    <r>
      <rPr>
        <sz val="10"/>
        <rFont val="Times New Roman"/>
        <charset val="134"/>
      </rPr>
      <t>X</t>
    </r>
    <r>
      <rPr>
        <sz val="10"/>
        <rFont val="宋体"/>
        <charset val="134"/>
      </rPr>
      <t>线摄影。在同一次检查中，无论多少部位仅加收一次。</t>
    </r>
  </si>
  <si>
    <t>1.“床旁X线摄影”指患者因病情无法前往检查科室，需在病床旁完成X线摄影。在同一次检查中，无论多少部位仅加收一次。</t>
  </si>
  <si>
    <t>整合-平移价格（直接平移）</t>
  </si>
  <si>
    <t>“床旁X线摄影”指患者因病情无法前往检查科室，需在病床旁完成X线摄影。在同一次检查中，无论多少部位仅加收一次。</t>
  </si>
  <si>
    <t>安徽更改原国家项目扩码项的计价单位</t>
  </si>
  <si>
    <t>012301010010011</t>
  </si>
  <si>
    <t>X线摄影成像-动态X线摄影（加收）</t>
  </si>
  <si>
    <t>通过动态X线摄影（含数字化），实现对患者投照部位的定位、X线成像及分析。</t>
  </si>
  <si>
    <t>新增（我省无映射项目）-成本定价</t>
  </si>
  <si>
    <r>
      <rPr>
        <sz val="10"/>
        <color theme="1"/>
        <rFont val="Times New Roman"/>
        <charset val="134"/>
      </rPr>
      <t>50</t>
    </r>
    <r>
      <rPr>
        <sz val="10"/>
        <color theme="1"/>
        <rFont val="宋体"/>
        <charset val="134"/>
      </rPr>
      <t>定额</t>
    </r>
  </si>
  <si>
    <t>012301010010021</t>
  </si>
  <si>
    <t>X线摄影成像-影像拼接成像（加收）</t>
  </si>
  <si>
    <t>通过X线摄影（含数字化），实现对患者投照部位的定位、X线成像拼接及分析。</t>
  </si>
  <si>
    <r>
      <rPr>
        <sz val="10"/>
        <rFont val="Times New Roman"/>
        <charset val="134"/>
      </rPr>
      <t>“</t>
    </r>
    <r>
      <rPr>
        <sz val="10"/>
        <rFont val="宋体"/>
        <charset val="134"/>
      </rPr>
      <t>影像拼接成像</t>
    </r>
    <r>
      <rPr>
        <sz val="10"/>
        <rFont val="Times New Roman"/>
        <charset val="134"/>
      </rPr>
      <t>”</t>
    </r>
    <r>
      <rPr>
        <sz val="10"/>
        <rFont val="宋体"/>
        <charset val="134"/>
      </rPr>
      <t>指双下肢、脊柱全长等的</t>
    </r>
    <r>
      <rPr>
        <sz val="10"/>
        <rFont val="Times New Roman"/>
        <charset val="134"/>
      </rPr>
      <t>X</t>
    </r>
    <r>
      <rPr>
        <sz val="10"/>
        <rFont val="宋体"/>
        <charset val="134"/>
      </rPr>
      <t>线摄影成像。</t>
    </r>
  </si>
  <si>
    <t>2.“影像拼接成像”指双下肢、脊柱全长等的X线摄影成像。</t>
  </si>
  <si>
    <r>
      <rPr>
        <sz val="10"/>
        <color theme="1"/>
        <rFont val="Times New Roman"/>
        <charset val="134"/>
      </rPr>
      <t>45</t>
    </r>
    <r>
      <rPr>
        <sz val="10"/>
        <color theme="1"/>
        <rFont val="宋体"/>
        <charset val="134"/>
      </rPr>
      <t>定额</t>
    </r>
  </si>
  <si>
    <t>“影像拼接成像”指双下肢、脊柱全长等的X线摄影成像。</t>
  </si>
  <si>
    <t>012301010010100</t>
  </si>
  <si>
    <t>X线摄影成像-人工智能辅助诊断（扩展）</t>
  </si>
  <si>
    <t>新增-参照主项目计费</t>
  </si>
  <si>
    <t>012301010011100</t>
  </si>
  <si>
    <t>X线摄影成像-口腔曲面体层成像（扩展）</t>
  </si>
  <si>
    <t>通过X线摄影（含数字化），实现口腔曲面体层成像。</t>
  </si>
  <si>
    <t>整合-参照主项目计费</t>
  </si>
  <si>
    <t>012301010020000</t>
  </si>
  <si>
    <t>X线摄影成像（牙片）</t>
  </si>
  <si>
    <t>通过X线摄影（含数字化），实现对范围牙齿的X线成像及分析。</t>
  </si>
  <si>
    <r>
      <rPr>
        <sz val="10"/>
        <rFont val="Times New Roman"/>
        <charset val="134"/>
      </rPr>
      <t>01</t>
    </r>
    <r>
      <rPr>
        <sz val="10"/>
        <rFont val="宋体"/>
        <charset val="134"/>
      </rPr>
      <t>人工智能辅助诊断</t>
    </r>
  </si>
  <si>
    <t>部位</t>
  </si>
  <si>
    <t>部位的定义为：切牙、前磨牙和磨牙，以两个牙位为一个部位；尖牙，以单牙位为一个部位。</t>
  </si>
  <si>
    <t>整合-成本定价</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</si>
  <si>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</si>
  <si>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</si>
  <si>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</si>
  <si>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</si>
  <si>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</si>
  <si>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</si>
  <si>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</si>
  <si>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</si>
  <si>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</si>
  <si>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</si>
  <si>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</si>
  <si>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</si>
  <si>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r>
      <rPr>
        <sz val="10"/>
        <rFont val="Times New Roman"/>
        <charset val="134"/>
      </rPr>
      <t>01</t>
    </r>
    <r>
      <rPr>
        <sz val="10"/>
        <rFont val="宋体"/>
        <charset val="134"/>
      </rPr>
      <t>全消化道造影</t>
    </r>
  </si>
  <si>
    <r>
      <rPr>
        <sz val="10"/>
        <rFont val="Times New Roman"/>
        <charset val="134"/>
      </rPr>
      <t>01</t>
    </r>
    <r>
      <rPr>
        <sz val="10"/>
        <rFont val="宋体"/>
        <charset val="134"/>
      </rPr>
      <t>人工智能辅助诊断</t>
    </r>
    <r>
      <rPr>
        <sz val="10"/>
        <rFont val="Times New Roman"/>
        <charset val="134"/>
      </rPr>
      <t xml:space="preserve">
11</t>
    </r>
    <r>
      <rPr>
        <sz val="10"/>
        <rFont val="宋体"/>
        <charset val="134"/>
      </rPr>
      <t>泪道造影</t>
    </r>
    <r>
      <rPr>
        <sz val="10"/>
        <rFont val="Times New Roman"/>
        <charset val="134"/>
      </rPr>
      <t xml:space="preserve">
12T</t>
    </r>
    <r>
      <rPr>
        <sz val="10"/>
        <rFont val="宋体"/>
        <charset val="134"/>
      </rPr>
      <t>管造影</t>
    </r>
  </si>
  <si>
    <t>012301010040001</t>
  </si>
  <si>
    <t>X线造影成像-全消化道造影（加收）</t>
  </si>
  <si>
    <t>通过X线摄影，对经口服、注射或灌肠方式引入对比剂后的全消化道的形态及功能进行成像及分析（不含穿刺/插管）。</t>
  </si>
  <si>
    <r>
      <rPr>
        <sz val="10"/>
        <color theme="1"/>
        <rFont val="宋体"/>
        <charset val="134"/>
      </rPr>
      <t>整合</t>
    </r>
    <r>
      <rPr>
        <sz val="10"/>
        <color theme="1"/>
        <rFont val="Times New Roman"/>
        <charset val="134"/>
      </rPr>
      <t>-</t>
    </r>
    <r>
      <rPr>
        <sz val="10"/>
        <color theme="1"/>
        <rFont val="宋体"/>
        <charset val="134"/>
      </rPr>
      <t>平移价格（累加计算）：全消化道造影原临床实际收取三个项目：</t>
    </r>
    <r>
      <rPr>
        <sz val="10"/>
        <color theme="1"/>
        <rFont val="Times New Roman"/>
        <charset val="134"/>
      </rPr>
      <t>210103013</t>
    </r>
    <r>
      <rPr>
        <sz val="10"/>
        <color theme="1"/>
        <rFont val="宋体"/>
        <charset val="134"/>
      </rPr>
      <t>上消化道造影</t>
    </r>
    <r>
      <rPr>
        <sz val="10"/>
        <color theme="1"/>
        <rFont val="Times New Roman"/>
        <charset val="134"/>
      </rPr>
      <t>58</t>
    </r>
    <r>
      <rPr>
        <sz val="10"/>
        <color theme="1"/>
        <rFont val="宋体"/>
        <charset val="134"/>
      </rPr>
      <t>元</t>
    </r>
    <r>
      <rPr>
        <sz val="10"/>
        <color theme="1"/>
        <rFont val="Times New Roman"/>
        <charset val="134"/>
      </rPr>
      <t>+210103016</t>
    </r>
    <r>
      <rPr>
        <sz val="10"/>
        <color theme="1"/>
        <rFont val="宋体"/>
        <charset val="134"/>
      </rPr>
      <t>口服法小肠造影</t>
    </r>
    <r>
      <rPr>
        <sz val="10"/>
        <color theme="1"/>
        <rFont val="Times New Roman"/>
        <charset val="134"/>
      </rPr>
      <t>96</t>
    </r>
    <r>
      <rPr>
        <sz val="10"/>
        <color theme="1"/>
        <rFont val="宋体"/>
        <charset val="134"/>
      </rPr>
      <t>元</t>
    </r>
    <r>
      <rPr>
        <sz val="10"/>
        <color theme="1"/>
        <rFont val="Times New Roman"/>
        <charset val="134"/>
      </rPr>
      <t>+210103017</t>
    </r>
    <r>
      <rPr>
        <sz val="10"/>
        <color theme="1"/>
        <rFont val="宋体"/>
        <charset val="134"/>
      </rPr>
      <t>钡灌肠大肠造影</t>
    </r>
    <r>
      <rPr>
        <sz val="10"/>
        <color theme="1"/>
        <rFont val="Times New Roman"/>
        <charset val="134"/>
      </rPr>
      <t>96</t>
    </r>
    <r>
      <rPr>
        <sz val="10"/>
        <color theme="1"/>
        <rFont val="宋体"/>
        <charset val="134"/>
      </rPr>
      <t>元</t>
    </r>
    <r>
      <rPr>
        <sz val="10"/>
        <color theme="1"/>
        <rFont val="Times New Roman"/>
        <charset val="134"/>
      </rPr>
      <t>=250</t>
    </r>
    <r>
      <rPr>
        <sz val="10"/>
        <color theme="1"/>
        <rFont val="宋体"/>
        <charset val="134"/>
      </rPr>
      <t>元</t>
    </r>
  </si>
  <si>
    <t>整合-平移价格（累加计算）</t>
  </si>
  <si>
    <t>上消化道造影</t>
  </si>
  <si>
    <t>含食管、胃、十二指肠造影</t>
  </si>
  <si>
    <t/>
  </si>
  <si>
    <t>012301010040100</t>
  </si>
  <si>
    <t>X线造影成像-人工智能辅助诊断（扩展）</t>
  </si>
  <si>
    <t>口服法小肠造影</t>
  </si>
  <si>
    <t>含各组小肠及回盲部造影</t>
  </si>
  <si>
    <t>012301010041100</t>
  </si>
  <si>
    <t>X线造影成像-泪道造影（扩展）</t>
  </si>
  <si>
    <t>通过X线摄影，对经口服、注射或灌肠方式引入对比剂后的泪道的形态及功能进行成像及分析（不含穿刺/插管）。</t>
  </si>
  <si>
    <t>钡灌肠大肠造影</t>
  </si>
  <si>
    <t>含气钡双重造影</t>
  </si>
  <si>
    <t>012301010041200</t>
  </si>
  <si>
    <t>X线造影成像-T管造影（扩展）</t>
  </si>
  <si>
    <t>通过X线摄影，对经口服、注射或灌肠方式引入对比剂后的T管的形态及功能进行成像及分析（不含穿刺/插管）。</t>
  </si>
  <si>
    <t>210103013上消化道造影58</t>
  </si>
  <si>
    <t>元</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</si>
  <si>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</si>
  <si>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</si>
  <si>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</si>
  <si>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</si>
  <si>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r>
      <rPr>
        <sz val="10"/>
        <rFont val="Times New Roman"/>
        <charset val="134"/>
      </rPr>
      <t>01</t>
    </r>
    <r>
      <rPr>
        <sz val="10"/>
        <rFont val="宋体"/>
        <charset val="134"/>
      </rPr>
      <t>能量成像</t>
    </r>
    <r>
      <rPr>
        <sz val="10"/>
        <rFont val="Times New Roman"/>
        <charset val="134"/>
      </rPr>
      <t xml:space="preserve">
11</t>
    </r>
    <r>
      <rPr>
        <sz val="10"/>
        <rFont val="宋体"/>
        <charset val="134"/>
      </rPr>
      <t>薄层扫描</t>
    </r>
    <r>
      <rPr>
        <sz val="10"/>
        <rFont val="Times New Roman"/>
        <charset val="134"/>
      </rPr>
      <t xml:space="preserve">
21</t>
    </r>
    <r>
      <rPr>
        <sz val="10"/>
        <rFont val="宋体"/>
        <charset val="134"/>
      </rPr>
      <t>冠脉钙化积分</t>
    </r>
  </si>
  <si>
    <r>
      <rPr>
        <sz val="10"/>
        <rFont val="Times New Roman"/>
        <charset val="134"/>
      </rPr>
      <t>01</t>
    </r>
    <r>
      <rPr>
        <sz val="10"/>
        <rFont val="宋体"/>
        <charset val="134"/>
      </rPr>
      <t>人工智能辅助诊断</t>
    </r>
    <r>
      <rPr>
        <sz val="10"/>
        <rFont val="Times New Roman"/>
        <charset val="134"/>
      </rPr>
      <t xml:space="preserve">
11</t>
    </r>
    <r>
      <rPr>
        <sz val="10"/>
        <rFont val="宋体"/>
        <charset val="134"/>
      </rPr>
      <t>口腔颌面锥形束</t>
    </r>
    <r>
      <rPr>
        <sz val="10"/>
        <rFont val="Times New Roman"/>
        <charset val="134"/>
      </rPr>
      <t>CT</t>
    </r>
    <r>
      <rPr>
        <sz val="10"/>
        <rFont val="宋体"/>
        <charset val="134"/>
      </rPr>
      <t>（</t>
    </r>
    <r>
      <rPr>
        <sz val="10"/>
        <rFont val="Times New Roman"/>
        <charset val="134"/>
      </rPr>
      <t>CBCT</t>
    </r>
    <r>
      <rPr>
        <sz val="10"/>
        <rFont val="宋体"/>
        <charset val="134"/>
      </rPr>
      <t>）</t>
    </r>
  </si>
  <si>
    <t>超过三个部位按三个部位收费。</t>
  </si>
  <si>
    <t>超过三个部位按三个部位收费</t>
  </si>
  <si>
    <t>安徽自己增加计价说明。</t>
  </si>
  <si>
    <t>210103016口服法小肠造影96</t>
  </si>
  <si>
    <t>210103013上消化道造影58元210103016口服法小肠造影96元210103017钡灌肠大肠造影96元</t>
  </si>
  <si>
    <t>012301020010001</t>
  </si>
  <si>
    <t>计算机体层成像（CT）平扫-能量成像（加收）</t>
  </si>
  <si>
    <t>通过计算机体层成像（CT）平扫，实现患者检查部位的能量成像及分析。</t>
  </si>
  <si>
    <t>在同一次检查中，无论多少部位仅加收一次。</t>
  </si>
  <si>
    <t>安徽更改原国家项目扩码项的计价单位。安徽删除了原主项目计价说明，分列至具体的扩码项目</t>
  </si>
  <si>
    <t>210103017钡灌肠大肠造影96</t>
  </si>
  <si>
    <t>012301020010011</t>
  </si>
  <si>
    <t>计算机体层成像（CT）平扫-薄层扫描（加收）</t>
  </si>
  <si>
    <t>通过计算机体层成像（CT）平扫，实现患者检查部位的成像及薄层扫描分析。</t>
  </si>
  <si>
    <t>限三维成像；在同一次检查中，无论多少部位仅加收一次。</t>
  </si>
  <si>
    <t>安徽更改原国家项目扩码项的计价单位。安徽自己增加计价说明。</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</si>
  <si>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</si>
  <si>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</si>
  <si>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</si>
  <si>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</si>
  <si>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</si>
  <si>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</si>
  <si>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</si>
  <si>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</si>
  <si>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r>
      <rPr>
        <sz val="10"/>
        <color theme="1"/>
        <rFont val="Times New Roman"/>
        <charset val="134"/>
      </rPr>
      <t xml:space="preserve"> </t>
    </r>
    <r>
      <rPr>
        <sz val="11.5"/>
        <color theme="1"/>
        <rFont val="宋体"/>
        <charset val="134"/>
        <scheme val="minor"/>
      </rPr>
      <t>次</t>
    </r>
  </si>
  <si>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</si>
  <si>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</si>
  <si>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</si>
  <si>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</si>
  <si>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r>
      <rPr>
        <sz val="10"/>
        <rFont val="Times New Roman"/>
        <charset val="134"/>
      </rPr>
      <t>01</t>
    </r>
    <r>
      <rPr>
        <sz val="10"/>
        <rFont val="宋体"/>
        <charset val="134"/>
      </rPr>
      <t>能量成像</t>
    </r>
    <r>
      <rPr>
        <sz val="10"/>
        <rFont val="Times New Roman"/>
        <charset val="134"/>
      </rPr>
      <t xml:space="preserve">
11</t>
    </r>
    <r>
      <rPr>
        <sz val="10"/>
        <rFont val="宋体"/>
        <charset val="134"/>
      </rPr>
      <t>薄层扫描</t>
    </r>
  </si>
  <si>
    <r>
      <rPr>
        <sz val="10"/>
        <rFont val="Times New Roman"/>
        <charset val="134"/>
      </rPr>
      <t>01</t>
    </r>
    <r>
      <rPr>
        <sz val="10"/>
        <rFont val="宋体"/>
        <charset val="134"/>
      </rPr>
      <t>人工智能辅助诊断</t>
    </r>
    <r>
      <rPr>
        <sz val="10"/>
        <rFont val="Times New Roman"/>
        <charset val="134"/>
      </rPr>
      <t xml:space="preserve">
11</t>
    </r>
    <r>
      <rPr>
        <sz val="10"/>
        <rFont val="宋体"/>
        <charset val="134"/>
      </rPr>
      <t>延迟显像</t>
    </r>
  </si>
  <si>
    <t>平扫后立即行增强扫描的，按增强扫描60%收取；超过三个部位按三个部位收费。</t>
  </si>
  <si>
    <r>
      <rPr>
        <sz val="10"/>
        <color theme="1"/>
        <rFont val="宋体"/>
        <charset val="134"/>
      </rPr>
      <t>平扫后立即行增强扫描的，按增强扫描</t>
    </r>
    <r>
      <rPr>
        <sz val="10"/>
        <color theme="1"/>
        <rFont val="Times New Roman"/>
        <charset val="134"/>
      </rPr>
      <t>50%</t>
    </r>
    <r>
      <rPr>
        <sz val="10"/>
        <color theme="1"/>
        <rFont val="宋体"/>
        <charset val="134"/>
      </rPr>
      <t>收取；</t>
    </r>
    <r>
      <rPr>
        <sz val="10"/>
        <color rgb="FF00B050"/>
        <rFont val="宋体"/>
        <charset val="134"/>
      </rPr>
      <t>超过三个部位按三个部位收费。</t>
    </r>
  </si>
  <si>
    <t>安徽自己增加计价说明。（未标绿色，不采纳）</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</si>
  <si>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</si>
  <si>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</si>
  <si>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</si>
  <si>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</si>
  <si>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</si>
  <si>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</si>
  <si>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r>
      <rPr>
        <sz val="10"/>
        <color theme="1"/>
        <rFont val="Times New Roman"/>
        <charset val="134"/>
      </rPr>
      <t>限三维成像；在同一次</t>
    </r>
    <r>
      <rPr>
        <sz val="11.5"/>
        <color rgb="FF000000"/>
        <rFont val="宋体"/>
        <charset val="134"/>
        <scheme val="minor"/>
      </rPr>
      <t>检查中，无论多少部位仅加收一次。</t>
    </r>
  </si>
  <si>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</si>
  <si>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</si>
  <si>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</si>
  <si>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</si>
  <si>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</si>
  <si>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</si>
  <si>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</si>
  <si>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</si>
  <si>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r>
      <rPr>
        <sz val="10"/>
        <rFont val="Times New Roman"/>
        <charset val="134"/>
      </rPr>
      <t>01</t>
    </r>
    <r>
      <rPr>
        <sz val="10"/>
        <rFont val="宋体"/>
        <charset val="134"/>
      </rPr>
      <t>能量成像</t>
    </r>
  </si>
  <si>
    <t>血管</t>
  </si>
  <si>
    <t>1.超过两根血管按两根血管收费；
2.同一次检查中不可收取CT平扫费用。</t>
  </si>
  <si>
    <r>
      <rPr>
        <sz val="10"/>
        <color theme="1"/>
        <rFont val="宋体"/>
        <charset val="134"/>
      </rPr>
      <t>整合</t>
    </r>
    <r>
      <rPr>
        <sz val="10"/>
        <color theme="1"/>
        <rFont val="Times New Roman"/>
        <charset val="134"/>
      </rPr>
      <t>-</t>
    </r>
    <r>
      <rPr>
        <sz val="10"/>
        <color theme="1"/>
        <rFont val="宋体"/>
        <charset val="134"/>
      </rPr>
      <t>成本定价</t>
    </r>
  </si>
  <si>
    <r>
      <rPr>
        <b/>
        <sz val="10"/>
        <color rgb="FF92D050"/>
        <rFont val="宋体"/>
        <charset val="134"/>
      </rPr>
      <t>超过两根血管按两根血管收费</t>
    </r>
    <r>
      <rPr>
        <sz val="10"/>
        <color theme="1"/>
        <rFont val="宋体"/>
        <charset val="134"/>
      </rPr>
      <t>，不可收取</t>
    </r>
    <r>
      <rPr>
        <sz val="10"/>
        <color theme="1"/>
        <rFont val="Times New Roman"/>
        <charset val="134"/>
      </rPr>
      <t>CT</t>
    </r>
    <r>
      <rPr>
        <sz val="10"/>
        <color theme="1"/>
        <rFont val="宋体"/>
        <charset val="134"/>
      </rPr>
      <t>平扫费用。</t>
    </r>
  </si>
  <si>
    <t>安徽自己增加计价说明。标绿色字体为采纳内容。</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</si>
  <si>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</si>
  <si>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</si>
  <si>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</si>
  <si>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</si>
  <si>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</si>
  <si>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</si>
  <si>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</si>
  <si>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</si>
  <si>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</si>
  <si>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</si>
  <si>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r>
      <rPr>
        <sz val="10"/>
        <rFont val="Times New Roman"/>
        <charset val="134"/>
      </rPr>
      <t>01</t>
    </r>
    <r>
      <rPr>
        <sz val="10"/>
        <rFont val="宋体"/>
        <charset val="134"/>
      </rPr>
      <t>心电门控</t>
    </r>
  </si>
  <si>
    <t>01人工智能辅助诊断</t>
  </si>
  <si>
    <t>脏器</t>
  </si>
  <si>
    <t>同一次检查中不可收取CT平扫费用。</t>
  </si>
  <si>
    <t>不可收取CT平扫费用。</t>
  </si>
  <si>
    <t>安徽自己增加计价说明。（不采纳）</t>
  </si>
  <si>
    <t>012301020040001</t>
  </si>
  <si>
    <t>计算机体层（CT）灌注成像-心电门控（加收）</t>
  </si>
  <si>
    <t>通过连续CT扫描结合心电门控，对使用对比剂后局部组织血流进行灌注成像及分析。</t>
  </si>
  <si>
    <t>安徽更改原国家项目扩码项的计价单位。</t>
  </si>
  <si>
    <t>012301020040100</t>
  </si>
  <si>
    <t>计算机体层（CT）灌注成像-人工智能辅助诊断（扩展）</t>
  </si>
  <si>
    <t>012301030010000</t>
  </si>
  <si>
    <t>磁共振（MR）平扫</t>
  </si>
  <si>
    <t>通过磁共振平扫，实现患者检查部位的成像及分析。</t>
  </si>
  <si>
    <r>
      <rPr>
        <sz val="10"/>
        <rFont val="Times New Roman"/>
        <charset val="134"/>
      </rPr>
      <t>01</t>
    </r>
    <r>
      <rPr>
        <sz val="10"/>
        <rFont val="宋体"/>
        <charset val="134"/>
      </rPr>
      <t>特殊方式成像</t>
    </r>
    <r>
      <rPr>
        <sz val="10"/>
        <rFont val="Times New Roman"/>
        <charset val="134"/>
      </rPr>
      <t xml:space="preserve">
11</t>
    </r>
    <r>
      <rPr>
        <sz val="10"/>
        <rFont val="宋体"/>
        <charset val="134"/>
      </rPr>
      <t>复杂成像</t>
    </r>
    <r>
      <rPr>
        <sz val="10"/>
        <rFont val="Times New Roman"/>
        <charset val="134"/>
      </rPr>
      <t xml:space="preserve">
21</t>
    </r>
    <r>
      <rPr>
        <sz val="10"/>
        <rFont val="宋体"/>
        <charset val="134"/>
      </rPr>
      <t>呼吸门控</t>
    </r>
  </si>
  <si>
    <t>复杂成像指对心脏、胎儿进行磁共振平扫成像。</t>
  </si>
  <si>
    <t>删除了原计价说明，分列至具体的扩码项目。</t>
  </si>
  <si>
    <t>012301030010001</t>
  </si>
  <si>
    <t>磁共振（MR）平扫-特殊方式成像（加收）</t>
  </si>
  <si>
    <t>通过磁共振平扫，实现患者检查部位的特殊方式成像及分析。</t>
  </si>
  <si>
    <t>项</t>
  </si>
  <si>
    <t>无论多少部位，使用同一成像方式仅加收一次，不同成像方式可累计收费。</t>
  </si>
  <si>
    <r>
      <rPr>
        <sz val="10"/>
        <color theme="1"/>
        <rFont val="Times New Roman"/>
        <charset val="134"/>
      </rPr>
      <t>无论多少部位，使用同一成像方式仅加收一次，</t>
    </r>
    <r>
      <rPr>
        <sz val="11.5"/>
        <color theme="1"/>
        <rFont val="宋体"/>
        <charset val="134"/>
        <scheme val="minor"/>
      </rPr>
      <t>不同成像方式可累计收费。</t>
    </r>
  </si>
  <si>
    <t>012301030010011</t>
  </si>
  <si>
    <t>磁共振（MR）平扫-复杂成像（加收）</t>
  </si>
  <si>
    <t>通过磁共振平扫，实现患者检查部位的复杂成像及分析。</t>
  </si>
  <si>
    <t>安徽更改原国家项目扩码项的计价单位。将原主项目计价说明，分列至具体的扩码项目</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</si>
  <si>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</si>
  <si>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</si>
  <si>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</si>
  <si>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</si>
  <si>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</si>
  <si>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</si>
  <si>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</si>
  <si>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</si>
  <si>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</si>
  <si>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r>
      <rPr>
        <sz val="10"/>
        <rFont val="Times New Roman"/>
        <charset val="134"/>
      </rPr>
      <t>01</t>
    </r>
    <r>
      <rPr>
        <sz val="10"/>
        <rFont val="宋体"/>
        <charset val="134"/>
      </rPr>
      <t>特殊方式成像</t>
    </r>
    <r>
      <rPr>
        <sz val="10"/>
        <rFont val="Times New Roman"/>
        <charset val="134"/>
      </rPr>
      <t xml:space="preserve">
11</t>
    </r>
    <r>
      <rPr>
        <sz val="10"/>
        <rFont val="宋体"/>
        <charset val="134"/>
      </rPr>
      <t>心脏</t>
    </r>
    <r>
      <rPr>
        <sz val="10"/>
        <rFont val="Times New Roman"/>
        <charset val="134"/>
      </rPr>
      <t xml:space="preserve">
21</t>
    </r>
    <r>
      <rPr>
        <sz val="10"/>
        <rFont val="宋体"/>
        <charset val="134"/>
      </rPr>
      <t>呼吸门控</t>
    </r>
  </si>
  <si>
    <t>1.同一部位平扫后立即行增强扫描的，增强扫描按60%收取；
2.超过三个部位按三个部位收费。</t>
  </si>
  <si>
    <r>
      <rPr>
        <sz val="10"/>
        <color theme="1"/>
        <rFont val="宋体"/>
        <charset val="134"/>
      </rPr>
      <t>平扫后立即行增强扫描的，按增强扫描</t>
    </r>
    <r>
      <rPr>
        <sz val="10"/>
        <color theme="1"/>
        <rFont val="Times New Roman"/>
        <charset val="134"/>
      </rPr>
      <t>50%</t>
    </r>
    <r>
      <rPr>
        <sz val="10"/>
        <color theme="1"/>
        <rFont val="宋体"/>
        <charset val="134"/>
      </rPr>
      <t>收取；</t>
    </r>
    <r>
      <rPr>
        <sz val="10"/>
        <color theme="7"/>
        <rFont val="宋体"/>
        <charset val="134"/>
      </rPr>
      <t>超过三个部位按三个部位收费。</t>
    </r>
  </si>
  <si>
    <t>安徽自己增加计价说明。部分采纳</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</si>
  <si>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</si>
  <si>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</si>
  <si>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</si>
  <si>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</si>
  <si>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</si>
  <si>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</si>
  <si>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</si>
  <si>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</si>
  <si>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</si>
  <si>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</si>
  <si>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</si>
  <si>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</si>
  <si>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</si>
  <si>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</si>
  <si>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r>
      <rPr>
        <sz val="10"/>
        <rFont val="Times New Roman"/>
        <charset val="134"/>
      </rPr>
      <t>01</t>
    </r>
    <r>
      <rPr>
        <sz val="10"/>
        <rFont val="宋体"/>
        <charset val="134"/>
      </rPr>
      <t>高分辨率血管壁成像</t>
    </r>
    <r>
      <rPr>
        <sz val="10"/>
        <rFont val="Times New Roman"/>
        <charset val="134"/>
      </rPr>
      <t xml:space="preserve">
11</t>
    </r>
    <r>
      <rPr>
        <sz val="10"/>
        <rFont val="宋体"/>
        <charset val="134"/>
      </rPr>
      <t>呼吸门控</t>
    </r>
  </si>
  <si>
    <t>超过两根血管按两根血管收费。</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</si>
  <si>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</si>
  <si>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</si>
  <si>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</si>
  <si>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</si>
  <si>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</si>
  <si>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</si>
  <si>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</si>
  <si>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</si>
  <si>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</si>
  <si>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</si>
  <si>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</si>
  <si>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</si>
  <si>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r>
      <rPr>
        <sz val="10"/>
        <rFont val="Times New Roman"/>
        <charset val="134"/>
      </rPr>
      <t>01</t>
    </r>
    <r>
      <rPr>
        <sz val="10"/>
        <rFont val="宋体"/>
        <charset val="134"/>
      </rPr>
      <t>高分辨率血管壁成像</t>
    </r>
    <r>
      <rPr>
        <sz val="10"/>
        <rFont val="Times New Roman"/>
        <charset val="134"/>
      </rPr>
      <t xml:space="preserve">
11</t>
    </r>
    <r>
      <rPr>
        <sz val="10"/>
        <rFont val="宋体"/>
        <charset val="134"/>
      </rPr>
      <t>呼吸门控</t>
    </r>
    <r>
      <rPr>
        <sz val="10"/>
        <rFont val="Times New Roman"/>
        <charset val="134"/>
      </rPr>
      <t xml:space="preserve">
21</t>
    </r>
    <r>
      <rPr>
        <sz val="10"/>
        <rFont val="宋体"/>
        <charset val="134"/>
      </rPr>
      <t>冠状动脉</t>
    </r>
  </si>
  <si>
    <t>1.平扫后立即行增强成像的，增强成像按60%收取；
2.超过两根血管按两根血管收费。</t>
  </si>
  <si>
    <r>
      <rPr>
        <sz val="10"/>
        <color theme="1"/>
        <rFont val="宋体"/>
        <charset val="134"/>
      </rPr>
      <t>平扫后立即行增强扫描的，按增强扫描</t>
    </r>
    <r>
      <rPr>
        <sz val="10"/>
        <color theme="1"/>
        <rFont val="Times New Roman"/>
        <charset val="134"/>
      </rPr>
      <t>50%</t>
    </r>
    <r>
      <rPr>
        <sz val="10"/>
        <color theme="1"/>
        <rFont val="宋体"/>
        <charset val="134"/>
      </rPr>
      <t>收取；</t>
    </r>
    <r>
      <rPr>
        <b/>
        <sz val="10"/>
        <color rgb="FF92D050"/>
        <rFont val="宋体"/>
        <charset val="134"/>
      </rPr>
      <t>超过两根血管按两根血管收费。</t>
    </r>
  </si>
  <si>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</si>
  <si>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</si>
  <si>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</si>
  <si>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</si>
  <si>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</si>
  <si>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</si>
  <si>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</si>
  <si>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</si>
  <si>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</si>
  <si>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</si>
  <si>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</si>
  <si>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</si>
  <si>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</si>
  <si>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</si>
  <si>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</si>
  <si>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r>
      <rPr>
        <sz val="10"/>
        <rFont val="Times New Roman"/>
        <charset val="134"/>
      </rPr>
      <t>01</t>
    </r>
    <r>
      <rPr>
        <sz val="10"/>
        <rFont val="宋体"/>
        <charset val="134"/>
      </rPr>
      <t>呼吸门控</t>
    </r>
  </si>
  <si>
    <r>
      <rPr>
        <sz val="10"/>
        <rFont val="Times New Roman"/>
        <charset val="134"/>
      </rPr>
      <t>01</t>
    </r>
    <r>
      <rPr>
        <sz val="10"/>
        <rFont val="宋体"/>
        <charset val="134"/>
      </rPr>
      <t>人工智能辅助诊断</t>
    </r>
    <r>
      <rPr>
        <sz val="10"/>
        <rFont val="Times New Roman"/>
        <charset val="134"/>
      </rPr>
      <t xml:space="preserve">
11</t>
    </r>
    <r>
      <rPr>
        <sz val="10"/>
        <rFont val="宋体"/>
        <charset val="134"/>
      </rPr>
      <t>磁共振（</t>
    </r>
    <r>
      <rPr>
        <sz val="10"/>
        <rFont val="Times New Roman"/>
        <charset val="134"/>
      </rPr>
      <t>MR</t>
    </r>
    <r>
      <rPr>
        <sz val="10"/>
        <rFont val="宋体"/>
        <charset val="134"/>
      </rPr>
      <t>）动态增强</t>
    </r>
  </si>
  <si>
    <t>1.“非使用对比剂技术”包括但不限于使用氢质子成像、磁共振动态增强成像、氙磁共振成像技术、使用自旋标记技术等；
2.平扫后立即行灌注成像的，灌注成像按60%收费。</t>
  </si>
  <si>
    <t>“非使用对比剂技术”包括但不限于使用氢质子成像、磁共振动态增强成像、氙磁共振成像技术、使用自旋标记技术等。</t>
  </si>
  <si>
    <t xml:space="preserve">新增（我省无映射项目）-成本定价
</t>
  </si>
  <si>
    <r>
      <rPr>
        <sz val="10"/>
        <color theme="1"/>
        <rFont val="Times New Roman"/>
        <charset val="134"/>
      </rPr>
      <t>“</t>
    </r>
    <r>
      <rPr>
        <sz val="10"/>
        <color theme="1"/>
        <rFont val="宋体"/>
        <charset val="134"/>
      </rPr>
      <t>非使用对比剂技术</t>
    </r>
    <r>
      <rPr>
        <sz val="10"/>
        <color theme="1"/>
        <rFont val="Times New Roman"/>
        <charset val="134"/>
      </rPr>
      <t>”</t>
    </r>
    <r>
      <rPr>
        <sz val="10"/>
        <color theme="1"/>
        <rFont val="宋体"/>
        <charset val="134"/>
      </rPr>
      <t>包括但不限于使用氢质子成像、磁共振动态增强成像、氙磁共振成像技术、使用自旋标记技术等。</t>
    </r>
    <r>
      <rPr>
        <sz val="11.5"/>
        <color theme="1"/>
        <rFont val="宋体"/>
        <charset val="134"/>
        <scheme val="minor"/>
      </rPr>
      <t>平扫后立即行灌注成像的，按灌注成像50%收费。</t>
    </r>
  </si>
  <si>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</si>
  <si>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</si>
  <si>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</si>
  <si>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</si>
  <si>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</si>
  <si>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</si>
  <si>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</si>
  <si>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</si>
  <si>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</si>
  <si>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</si>
  <si>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</si>
  <si>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</si>
  <si>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r>
      <rPr>
        <sz val="10"/>
        <rFont val="Times New Roman"/>
        <charset val="134"/>
      </rPr>
      <t>01</t>
    </r>
    <r>
      <rPr>
        <sz val="10"/>
        <rFont val="宋体"/>
        <charset val="134"/>
      </rPr>
      <t>增加体位</t>
    </r>
    <r>
      <rPr>
        <sz val="10"/>
        <rFont val="Times New Roman"/>
        <charset val="134"/>
      </rPr>
      <t xml:space="preserve">
11</t>
    </r>
    <r>
      <rPr>
        <sz val="10"/>
        <rFont val="宋体"/>
        <charset val="134"/>
      </rPr>
      <t>延迟显像</t>
    </r>
  </si>
  <si>
    <t>超过两个部位按全身收费。</t>
  </si>
  <si>
    <t>超过两个部位按全身收费</t>
  </si>
  <si>
    <t>012303010010001</t>
  </si>
  <si>
    <t>放射性核素平面显像（静态）-增加体位（加收）</t>
  </si>
  <si>
    <t>通过增加体位采集体内放射性静态分布图像，提供组织器官的功能信息。</t>
  </si>
  <si>
    <t>体位</t>
  </si>
  <si>
    <t>整合-算术平均计算价格</t>
  </si>
  <si>
    <t>012303010010011</t>
  </si>
  <si>
    <t>放射性核素平面显像（静态）-延迟显像（加收）</t>
  </si>
  <si>
    <t>通过结合延迟显像采集体内放射性静态分布图像，提供组织器官的功能信息。</t>
  </si>
  <si>
    <t>整合-参照放射性核素平面显像（动态）-延迟显像（加收）、放射性核素平面显像（全身）-延迟显像（加收）定价</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</si>
  <si>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</si>
  <si>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</si>
  <si>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</si>
  <si>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</si>
  <si>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</si>
  <si>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</si>
  <si>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</si>
  <si>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</si>
  <si>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</si>
  <si>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</si>
  <si>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</si>
  <si>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</si>
  <si>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</si>
  <si>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</si>
  <si>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</si>
  <si>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</si>
  <si>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</si>
  <si>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</si>
  <si>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</si>
  <si>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</si>
  <si>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</si>
  <si>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</si>
  <si>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</si>
  <si>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</si>
  <si>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</si>
  <si>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012303020010000</t>
  </si>
  <si>
    <t>单光子发射断层显像（SPECT）（部位）</t>
  </si>
  <si>
    <t>通过采集体内放射性静态断层分布图像，提供单个脏器或组织功能信息。</t>
  </si>
  <si>
    <r>
      <rPr>
        <sz val="10"/>
        <rFont val="Times New Roman"/>
        <charset val="134"/>
      </rPr>
      <t>01</t>
    </r>
    <r>
      <rPr>
        <sz val="10"/>
        <rFont val="宋体"/>
        <charset val="134"/>
      </rPr>
      <t>增加脏器</t>
    </r>
    <r>
      <rPr>
        <sz val="10"/>
        <rFont val="Times New Roman"/>
        <charset val="134"/>
      </rPr>
      <t xml:space="preserve">
11</t>
    </r>
    <r>
      <rPr>
        <sz val="10"/>
        <rFont val="宋体"/>
        <charset val="134"/>
      </rPr>
      <t>负荷显像</t>
    </r>
    <r>
      <rPr>
        <sz val="10"/>
        <rFont val="Times New Roman"/>
        <charset val="134"/>
      </rPr>
      <t xml:space="preserve">
21</t>
    </r>
    <r>
      <rPr>
        <sz val="10"/>
        <rFont val="宋体"/>
        <charset val="134"/>
      </rPr>
      <t>单光子发射计算机断层显像</t>
    </r>
    <r>
      <rPr>
        <sz val="10"/>
        <rFont val="Times New Roman"/>
        <charset val="134"/>
      </rPr>
      <t>/</t>
    </r>
    <r>
      <rPr>
        <sz val="10"/>
        <rFont val="宋体"/>
        <charset val="134"/>
      </rPr>
      <t>计算机断层扫描（</t>
    </r>
    <r>
      <rPr>
        <sz val="10"/>
        <rFont val="Times New Roman"/>
        <charset val="134"/>
      </rPr>
      <t>SPECT/CT</t>
    </r>
    <r>
      <rPr>
        <sz val="10"/>
        <rFont val="宋体"/>
        <charset val="134"/>
      </rPr>
      <t>）图像融合</t>
    </r>
  </si>
  <si>
    <t>次指首个脏器，超过两个脏器按全身收费。</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</si>
  <si>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</si>
  <si>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</si>
  <si>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</si>
  <si>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</si>
  <si>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</si>
  <si>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</si>
  <si>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</si>
  <si>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r>
      <rPr>
        <sz val="10"/>
        <color theme="1"/>
        <rFont val="宋体"/>
        <charset val="134"/>
      </rPr>
      <t>新增（我省无映射项目）</t>
    </r>
    <r>
      <rPr>
        <sz val="10"/>
        <color theme="1"/>
        <rFont val="Times New Roman"/>
        <charset val="134"/>
      </rPr>
      <t>-</t>
    </r>
    <r>
      <rPr>
        <sz val="10"/>
        <color theme="1"/>
        <rFont val="宋体"/>
        <charset val="134"/>
      </rPr>
      <t>成本定价</t>
    </r>
  </si>
  <si>
    <t>新增（我省无映射项目）-根据使用说明定价</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</si>
  <si>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</si>
  <si>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</si>
  <si>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</si>
  <si>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r>
      <rPr>
        <sz val="10"/>
        <rFont val="宋体"/>
        <charset val="134"/>
      </rPr>
      <t>不可收取</t>
    </r>
    <r>
      <rPr>
        <sz val="10"/>
        <rFont val="Times New Roman"/>
        <charset val="134"/>
      </rPr>
      <t>CT</t>
    </r>
    <r>
      <rPr>
        <sz val="10"/>
        <rFont val="宋体"/>
        <charset val="134"/>
      </rPr>
      <t>扫描费用。</t>
    </r>
  </si>
  <si>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</si>
  <si>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</si>
  <si>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</si>
  <si>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</si>
  <si>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</si>
  <si>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</si>
  <si>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r>
      <rPr>
        <sz val="10"/>
        <rFont val="Times New Roman"/>
        <charset val="134"/>
      </rPr>
      <t>01</t>
    </r>
    <r>
      <rPr>
        <sz val="10"/>
        <rFont val="宋体"/>
        <charset val="134"/>
      </rPr>
      <t>负荷显像</t>
    </r>
    <r>
      <rPr>
        <sz val="10"/>
        <rFont val="Times New Roman"/>
        <charset val="134"/>
      </rPr>
      <t xml:space="preserve">
11</t>
    </r>
    <r>
      <rPr>
        <sz val="10"/>
        <rFont val="宋体"/>
        <charset val="134"/>
      </rPr>
      <t>单光子发射计算机断层显像</t>
    </r>
    <r>
      <rPr>
        <sz val="10"/>
        <rFont val="Times New Roman"/>
        <charset val="134"/>
      </rPr>
      <t>/</t>
    </r>
    <r>
      <rPr>
        <sz val="10"/>
        <rFont val="宋体"/>
        <charset val="134"/>
      </rPr>
      <t>计算机断层扫描（</t>
    </r>
    <r>
      <rPr>
        <sz val="10"/>
        <rFont val="Times New Roman"/>
        <charset val="134"/>
      </rPr>
      <t>SPECT/CT</t>
    </r>
    <r>
      <rPr>
        <sz val="10"/>
        <rFont val="宋体"/>
        <charset val="134"/>
      </rPr>
      <t>）图像融合</t>
    </r>
  </si>
  <si>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</si>
  <si>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</si>
  <si>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</si>
  <si>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</si>
  <si>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</si>
  <si>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</si>
  <si>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</si>
  <si>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</si>
  <si>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</si>
  <si>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</si>
  <si>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</si>
  <si>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</si>
  <si>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r>
      <rPr>
        <sz val="10"/>
        <rFont val="Times New Roman"/>
        <charset val="134"/>
      </rPr>
      <t>“</t>
    </r>
    <r>
      <rPr>
        <sz val="10"/>
        <rFont val="宋体"/>
        <charset val="134"/>
      </rPr>
      <t>局部</t>
    </r>
    <r>
      <rPr>
        <sz val="10"/>
        <rFont val="Times New Roman"/>
        <charset val="134"/>
      </rPr>
      <t>”</t>
    </r>
    <r>
      <rPr>
        <sz val="10"/>
        <rFont val="宋体"/>
        <charset val="134"/>
      </rPr>
      <t>指扫描长度</t>
    </r>
    <r>
      <rPr>
        <sz val="10"/>
        <rFont val="Times New Roman"/>
        <charset val="134"/>
      </rPr>
      <t>70cm</t>
    </r>
    <r>
      <rPr>
        <sz val="10"/>
        <rFont val="宋体"/>
        <charset val="134"/>
      </rPr>
      <t>。扫描两个以上部位按全身收费。</t>
    </r>
  </si>
  <si>
    <r>
      <rPr>
        <sz val="10"/>
        <color theme="1"/>
        <rFont val="Times New Roman"/>
        <charset val="134"/>
      </rPr>
      <t>“</t>
    </r>
    <r>
      <rPr>
        <sz val="10"/>
        <color theme="1"/>
        <rFont val="宋体"/>
        <charset val="134"/>
      </rPr>
      <t>局部</t>
    </r>
    <r>
      <rPr>
        <sz val="10"/>
        <color theme="1"/>
        <rFont val="Times New Roman"/>
        <charset val="134"/>
      </rPr>
      <t>”</t>
    </r>
    <r>
      <rPr>
        <sz val="10"/>
        <color theme="1"/>
        <rFont val="宋体"/>
        <charset val="134"/>
      </rPr>
      <t>指扫描长度</t>
    </r>
    <r>
      <rPr>
        <sz val="10"/>
        <color theme="1"/>
        <rFont val="Times New Roman"/>
        <charset val="134"/>
      </rPr>
      <t>70cm</t>
    </r>
    <r>
      <rPr>
        <sz val="10"/>
        <color theme="1"/>
        <rFont val="宋体"/>
        <charset val="134"/>
      </rPr>
      <t>。扫描两个以上部位按全身收费。</t>
    </r>
  </si>
  <si>
    <t>安徽自己增加计价说明：其中“局部”指扫描长度70cm为国家立项使用说明计价说明，扫描两个以上部位按全身收费为安徽自己增加计价说明。</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</si>
  <si>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</si>
  <si>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</si>
  <si>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</si>
  <si>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</si>
  <si>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</si>
  <si>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</si>
  <si>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</si>
  <si>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</si>
  <si>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r>
      <rPr>
        <sz val="10"/>
        <rFont val="Times New Roman"/>
        <charset val="134"/>
      </rPr>
      <t>01</t>
    </r>
    <r>
      <rPr>
        <sz val="10"/>
        <rFont val="宋体"/>
        <charset val="134"/>
      </rPr>
      <t>全身加收</t>
    </r>
  </si>
  <si>
    <t>“躯干”指扫描范围从颅底到大腿中上部。局部和躯干同时扫描按全身收费。</t>
  </si>
  <si>
    <r>
      <rPr>
        <sz val="10"/>
        <color theme="1"/>
        <rFont val="Times New Roman"/>
        <charset val="134"/>
      </rPr>
      <t>“</t>
    </r>
    <r>
      <rPr>
        <sz val="10"/>
        <color theme="1"/>
        <rFont val="宋体"/>
        <charset val="134"/>
      </rPr>
      <t>躯干</t>
    </r>
    <r>
      <rPr>
        <sz val="10"/>
        <color theme="1"/>
        <rFont val="Times New Roman"/>
        <charset val="134"/>
      </rPr>
      <t>”</t>
    </r>
    <r>
      <rPr>
        <sz val="10"/>
        <color theme="1"/>
        <rFont val="宋体"/>
        <charset val="134"/>
      </rPr>
      <t>指扫描范围从颅底到大腿中上部。局部和躯干同时扫描按全身收费。</t>
    </r>
  </si>
  <si>
    <t>安徽自己增加计价说明：其中““躯干”指扫描范围从颅底到大腿中上部”为国家立项使用说明计价说明，局部和躯干同时扫描按全身收费为安徽自己增加计价说明。计价说明修改采纳，计价单位修改不采纳（国家回复意见）</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</si>
  <si>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</si>
  <si>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</si>
  <si>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</si>
  <si>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r>
      <rPr>
        <sz val="10"/>
        <rFont val="Times New Roman"/>
        <charset val="134"/>
      </rPr>
      <t>“</t>
    </r>
    <r>
      <rPr>
        <sz val="10"/>
        <rFont val="宋体"/>
        <charset val="134"/>
      </rPr>
      <t>全身</t>
    </r>
    <r>
      <rPr>
        <sz val="10"/>
        <rFont val="Times New Roman"/>
        <charset val="134"/>
      </rPr>
      <t>”</t>
    </r>
    <r>
      <rPr>
        <sz val="10"/>
        <rFont val="宋体"/>
        <charset val="134"/>
      </rPr>
      <t>指扫描范围从头到脚。</t>
    </r>
  </si>
  <si>
    <t>“全身”指扫描范围从头到脚。</t>
  </si>
  <si>
    <t>安徽自己补充增加的国家立项使用说明计价说明。</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</si>
  <si>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</si>
  <si>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</si>
  <si>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</si>
  <si>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</si>
  <si>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</si>
  <si>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</si>
  <si>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</si>
  <si>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</si>
  <si>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r>
      <rPr>
        <sz val="10"/>
        <color theme="1"/>
        <rFont val="Times New Roman"/>
        <charset val="134"/>
      </rPr>
      <t>“</t>
    </r>
    <r>
      <rPr>
        <sz val="10"/>
        <color theme="1"/>
        <rFont val="宋体"/>
        <charset val="134"/>
      </rPr>
      <t>局部</t>
    </r>
    <r>
      <rPr>
        <sz val="10"/>
        <color theme="1"/>
        <rFont val="Times New Roman"/>
        <charset val="134"/>
      </rPr>
      <t>”</t>
    </r>
    <r>
      <rPr>
        <sz val="10"/>
        <color theme="1"/>
        <rFont val="宋体"/>
        <charset val="134"/>
      </rPr>
      <t>指扫描长度</t>
    </r>
    <r>
      <rPr>
        <sz val="10"/>
        <color theme="1"/>
        <rFont val="Times New Roman"/>
        <charset val="134"/>
      </rPr>
      <t>70cm</t>
    </r>
    <r>
      <rPr>
        <sz val="10"/>
        <color theme="1"/>
        <rFont val="宋体"/>
        <charset val="134"/>
      </rPr>
      <t>。扫描两个及以上部位按全身收费。</t>
    </r>
  </si>
  <si>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</si>
  <si>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</si>
  <si>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</si>
  <si>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</si>
  <si>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</si>
  <si>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新增（我省无映射项目）-成本定价，参照安徽修改</t>
  </si>
  <si>
    <t>安徽自己增加计价说明：其中““躯干”指扫描范围从颅底到大腿中上部”为国家立项使用说明计价说明，局部和躯干同时扫描按全身收费为安徽自己增加计价说明。计价说明修改采纳，计价单位修改不采纳（国家回复意见）。</t>
  </si>
  <si>
    <t>012303030040001</t>
  </si>
  <si>
    <t>正电子发射计算机断层显像/磁共振成像（PET/MRI）（躯干）-全身加收（加收）</t>
  </si>
  <si>
    <t>通过正电子发射计算机断层显像设备与磁共振设备进行显像，提供全身组织器官的形态结构、代谢和功能信息。</t>
  </si>
  <si>
    <r>
      <rPr>
        <sz val="10"/>
        <rFont val="Times New Roman"/>
        <charset val="134"/>
      </rPr>
      <t>“</t>
    </r>
    <r>
      <rPr>
        <sz val="10"/>
        <rFont val="宋体"/>
        <charset val="134"/>
      </rPr>
      <t>全身</t>
    </r>
    <r>
      <rPr>
        <sz val="10"/>
        <rFont val="Times New Roman"/>
        <charset val="134"/>
      </rPr>
      <t>”</t>
    </r>
    <r>
      <rPr>
        <sz val="10"/>
        <rFont val="宋体"/>
        <charset val="134"/>
      </rPr>
      <t>指扫描范围从头到脚</t>
    </r>
  </si>
  <si>
    <t>“全身”指扫描范围从头到脚</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</si>
  <si>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</si>
  <si>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</si>
  <si>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</si>
  <si>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</si>
  <si>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</si>
  <si>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</si>
  <si>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</si>
  <si>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</si>
  <si>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</si>
  <si>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</si>
  <si>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</si>
  <si>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</si>
  <si>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</si>
  <si>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</si>
  <si>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整合-平移价格（算术平均）</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</si>
  <si>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</si>
  <si>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</si>
  <si>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</si>
  <si>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</si>
  <si>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r>
      <rPr>
        <sz val="10"/>
        <rFont val="Times New Roman"/>
        <charset val="134"/>
      </rPr>
      <t>01</t>
    </r>
    <r>
      <rPr>
        <sz val="10"/>
        <rFont val="宋体"/>
        <charset val="134"/>
      </rPr>
      <t>干预肾图</t>
    </r>
  </si>
  <si>
    <t>012303040040001</t>
  </si>
  <si>
    <t>肾图-干预肾图（加收）</t>
  </si>
  <si>
    <t>通过某种干预手段后核素肾功能扫描，测量肾脏滤过率、排泄功能及血流情况，实现对肾脏功能的综合评估。</t>
  </si>
  <si>
    <r>
      <rPr>
        <sz val="10"/>
        <color theme="1"/>
        <rFont val="宋体"/>
        <charset val="134"/>
      </rPr>
      <t>使用说明：
1. 所定价格属于政府指导价为最高限价，下浮不限；同时，医疗机构、医务人员实施放射检查过程中有关创新改良，“服务产出”与现有项目一致，可采取“现有项目兼容”的方式简化处理，直接按照对应的项目执行即可。
2. “价格构成”，指项目价格应涵盖的各类资源消耗，用于确定计价单元的边界，不应作为临床技术标准理解，不是实际操作方式、路径、步骤、程序的强制性要求。
3. “加收项”，指同一项目以不同方式提供或在不同场景应用时，确有必要制定差异化收费标准而细分的一类子项，包括在原项目价格基础上增加或减少收费的情况，同时涉及多个加收项的，以项目单价为基础计算相应的加/减收水平后，据实收费。
4. “扩展项”，指同一项目下以不同方式提供或在不同场景应用时，只扩展价格项目适用范围、不额外加价的一类子项，子项的价格按主项目执行。
5. “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 “X线造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 “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 “计算机体层（CT）造影成像（血管）”中的“血管”，指颅内动脉、颅内静脉、冠状动脉、肺动脉、胸主动脉、腹主动脉、颈动脉、颈静脉、上肢动脉、下肢动脉、下肢静脉、肺静脉、上腔静脉、下腔静脉、门脉系统。
9. “磁共振（MR）成像（血管）”中的“血管”，指头颅动脉、头颅静脉、肺动脉、颈动脉、颈静脉、胸主动脉、腹主动脉、上肢动脉、下肢动脉、下腔静脉。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t>
    </r>
    <r>
      <rPr>
        <sz val="10"/>
        <color rgb="FFFF0000"/>
        <rFont val="宋体"/>
        <charset val="134"/>
      </rPr>
      <t xml:space="preserve">
</t>
    </r>
    <r>
      <rPr>
        <sz val="10"/>
        <rFont val="宋体"/>
        <charset val="134"/>
      </rPr>
      <t>12.“薄层扫描”，指通过计算机体层成像（CT）扫描，获取标称层厚&lt;2mm的图像。</t>
    </r>
    <r>
      <rPr>
        <sz val="10"/>
        <color theme="1"/>
        <rFont val="宋体"/>
        <charset val="134"/>
      </rPr>
      <t xml:space="preserve">
13.“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14.“放射性核素平面显像”“正电子发射计算机断层显像/计算机断层扫描（PET/CT）”和“正电子发射计算机断层显像/磁共振成像（PET/MRI）”中的“部位”，指头颅、颈部、胸部、腹部（肝、胆、脾、胰、双肾、胃部、肠道）、盆腔、泌尿系、四肢、其他未列部位。
15.“计算机体层（CT）灌注成像”“磁共振（MR）灌注成像”和“单光子发射断层显像（SPECT）”中的“脏器”，指脑、唾液腺、甲状腺（含甲状旁腺）、食管、肺、心脏、肝脏、胆囊、胰腺、脾脏、肾脏、肾上腺、胃、肠道、膀胱输尿管、前列腺、子宫及附件、睾丸。
16.“正电子发射计算机断层显像/计算机断层扫描（PET/CT）”和“正电子发射计算机断层显像/磁共振成像（PET/MRI）”中的“局部”指扫描长度70CM，“躯干”指扫描范围从颅底到大腿中上部，“全身”指扫描范围从头到脚。
17.“对比剂”中的药品类对比剂按零差率销售。
18.公立医疗机构开展相关放射检查须提供符合要求的“数字影像处理和上传存储服务”并执行现行放射检查项目价格，对于不能提供符合要求的“数字影像处理和上传存储服务”的，执行的相关放射检查项目价格减收5元。
19.允许公立医疗机构在患者自愿选择基础上，若提供“数字胶片云储存服务”，可不再提供实体胶片。医疗机构在常规提供影像资料后，如需额外提供影像资料，可收取相应费用。
20.核医学相关检查项目均不含放射性药品费用。
21.“单光子发射断层显像（SPECT）”以外“负荷显像”按2次计费。
22.涉及“包括……”“……等”的，属于开放型表述，所指对象不仅局限于表述中列明的事项，也包括未列明的同类事项。
23.医疗机构应将影像资料上传至本地医保系统。
24.“人工智能辅助诊断”是指应用人工智能技术辅助进行的放射检查诊断，不得与主项目同时收费。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</si>
</sst>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宋体"/>
      <charset val="134"/>
      <scheme val="minor"/>
    </font>
    <font>
      <sz val="11"/>
      <color theme="1"/>
      <name val="黑体"/>
      <charset val="134"/>
    </font>
    <font>
      <sz val="10"/>
      <color theme="1"/>
      <name val="宋体"/>
      <charset val="134"/>
      <scheme val="minor"/>
    </font>
    <font>
      <sz val="16"/>
      <color theme="1"/>
      <name val="方正小标宋简体"/>
      <charset val="134"/>
    </font>
    <font>
      <sz val="10"/>
      <color theme="1"/>
      <name val="Times New Roman"/>
      <charset val="134"/>
    </font>
    <font>
      <sz val="10"/>
      <name val="Times New Roman"/>
      <charset val="134"/>
    </font>
    <font>
      <sz val="10"/>
      <name val="宋体"/>
      <charset val="134"/>
    </font>
    <font>
      <sz val="10"/>
      <name val="宋体-简"/>
      <charset val="134"/>
    </font>
    <font>
      <b/>
      <sz val="10"/>
      <name val="Times New Roman"/>
      <charset val="134"/>
    </font>
    <font>
      <strike/>
      <sz val="10"/>
      <name val="Times New Roman"/>
      <charset val="134"/>
    </font>
    <font>
      <sz val="10"/>
      <name val="宋体"/>
      <charset val="134"/>
      <scheme val="minor"/>
    </font>
    <font>
      <strike/>
      <sz val="10"/>
      <name val="宋体"/>
      <charset val="134"/>
      <scheme val="minor"/>
    </font>
    <font>
      <sz val="11.5"/>
      <name val="宋体"/>
      <charset val="134"/>
      <scheme val="minor"/>
    </font>
    <font>
      <sz val="10"/>
      <color theme="1"/>
      <name val="宋体"/>
      <charset val="134"/>
    </font>
    <font>
      <b/>
      <sz val="28"/>
      <name val="宋体"/>
      <charset val="134"/>
      <scheme val="minor"/>
    </font>
    <font>
      <b/>
      <sz val="9"/>
      <color theme="1"/>
      <name val="宋体"/>
      <charset val="134"/>
      <scheme val="minor"/>
    </font>
    <font>
      <sz val="10"/>
      <color theme="1"/>
      <name val="黑体"/>
      <charset val="134"/>
    </font>
    <font>
      <b/>
      <sz val="10"/>
      <color rgb="FF92D050"/>
      <name val="宋体"/>
      <charset val="134"/>
    </font>
    <font>
      <sz val="10"/>
      <color rgb="FFFF0000"/>
      <name val="宋体"/>
      <charset val="134"/>
      <scheme val="minor"/>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1.5"/>
      <color theme="1"/>
      <name val="宋体"/>
      <charset val="134"/>
      <scheme val="minor"/>
    </font>
    <font>
      <sz val="10"/>
      <color rgb="FF00B050"/>
      <name val="宋体"/>
      <charset val="134"/>
    </font>
    <font>
      <sz val="10"/>
      <color theme="7"/>
      <name val="宋体"/>
      <charset val="134"/>
    </font>
    <font>
      <sz val="11.5"/>
      <color rgb="FF000000"/>
      <name val="宋体"/>
      <charset val="134"/>
      <scheme val="minor"/>
    </font>
  </fonts>
  <fills count="36">
    <fill>
      <patternFill patternType="none"/>
    </fill>
    <fill>
      <patternFill patternType="gray125"/>
    </fill>
    <fill>
      <patternFill patternType="solid">
        <fgColor theme="4" tint="0.4"/>
        <bgColor indexed="64"/>
      </patternFill>
    </fill>
    <fill>
      <patternFill patternType="solid">
        <fgColor rgb="FFEAF3B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6" borderId="6" applyNumberFormat="0" applyAlignment="0" applyProtection="0">
      <alignment vertical="center"/>
    </xf>
    <xf numFmtId="0" fontId="29" fillId="7" borderId="7" applyNumberFormat="0" applyAlignment="0" applyProtection="0">
      <alignment vertical="center"/>
    </xf>
    <xf numFmtId="0" fontId="30" fillId="7" borderId="6" applyNumberFormat="0" applyAlignment="0" applyProtection="0">
      <alignment vertical="center"/>
    </xf>
    <xf numFmtId="0" fontId="31" fillId="8"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113">
    <xf numFmtId="0" fontId="0" fillId="0" borderId="0" xfId="0">
      <alignment vertical="center"/>
    </xf>
    <xf numFmtId="0" fontId="0" fillId="0" borderId="0" xfId="0" applyFill="1" applyAlignment="1">
      <alignment vertical="center" wrapText="1"/>
    </xf>
    <xf numFmtId="0" fontId="0" fillId="0" borderId="0" xfId="0"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2" borderId="0" xfId="0" applyFill="1" applyBorder="1" applyAlignment="1">
      <alignment horizontal="left" vertical="center"/>
    </xf>
    <xf numFmtId="0" fontId="0" fillId="3" borderId="0" xfId="0" applyFill="1" applyBorder="1" applyAlignment="1">
      <alignment vertical="center"/>
    </xf>
    <xf numFmtId="0" fontId="0" fillId="4" borderId="0" xfId="0" applyFill="1" applyBorder="1" applyAlignment="1">
      <alignment vertical="center"/>
    </xf>
    <xf numFmtId="0" fontId="0" fillId="3" borderId="0" xfId="0" applyFill="1" applyBorder="1" applyAlignment="1">
      <alignment horizontal="left" vertical="center" wrapText="1"/>
    </xf>
    <xf numFmtId="0" fontId="0" fillId="0" borderId="0" xfId="0" applyNumberForma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0" fillId="0" borderId="0" xfId="0"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176" fontId="4" fillId="0" borderId="1" xfId="3"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2" fillId="0" borderId="1" xfId="0" applyFont="1" applyFill="1" applyBorder="1" applyAlignment="1">
      <alignment horizontal="justify" vertical="center"/>
    </xf>
    <xf numFmtId="0" fontId="10" fillId="0" borderId="1" xfId="0" applyFont="1" applyFill="1" applyBorder="1" applyAlignment="1">
      <alignment horizontal="justify" vertical="center"/>
    </xf>
    <xf numFmtId="9" fontId="4"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3" borderId="2"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9" fontId="4"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14" fillId="3"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6" fontId="13"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2" fillId="0" borderId="0" xfId="0" applyFont="1" applyFill="1" applyBorder="1" applyAlignment="1">
      <alignment vertical="center" wrapText="1"/>
    </xf>
    <xf numFmtId="0" fontId="16"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2" fillId="0" borderId="1" xfId="0" applyFont="1" applyFill="1" applyBorder="1" applyAlignment="1">
      <alignment vertical="center"/>
    </xf>
    <xf numFmtId="0" fontId="2"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0" fillId="0" borderId="0" xfId="0" applyFill="1" applyAlignment="1">
      <alignmen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horizontal="left" vertical="center"/>
    </xf>
    <xf numFmtId="9"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0" fillId="0" borderId="1" xfId="0" applyFill="1" applyBorder="1" applyAlignment="1">
      <alignment vertical="center"/>
    </xf>
    <xf numFmtId="9" fontId="5" fillId="0" borderId="1" xfId="0" applyNumberFormat="1" applyFont="1" applyFill="1" applyBorder="1" applyAlignment="1">
      <alignment horizontal="center" vertical="center" wrapText="1"/>
    </xf>
    <xf numFmtId="41" fontId="4" fillId="0" borderId="1" xfId="0" applyNumberFormat="1" applyFont="1" applyFill="1" applyBorder="1" applyAlignment="1">
      <alignment horizontal="center" vertical="center" wrapText="1"/>
    </xf>
    <xf numFmtId="41" fontId="4" fillId="0" borderId="1" xfId="0" applyNumberFormat="1" applyFont="1" applyFill="1" applyBorder="1" applyAlignment="1">
      <alignment horizontal="center" vertical="center" wrapText="1"/>
    </xf>
    <xf numFmtId="41" fontId="4" fillId="0" borderId="1" xfId="0" applyNumberFormat="1" applyFont="1" applyFill="1" applyBorder="1" applyAlignment="1">
      <alignment horizontal="center" vertical="center"/>
    </xf>
    <xf numFmtId="41"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xf>
    <xf numFmtId="0" fontId="0" fillId="0" borderId="1" xfId="0" applyFill="1" applyBorder="1" applyAlignment="1">
      <alignment horizontal="left" vertical="center" wrapText="1"/>
    </xf>
    <xf numFmtId="0" fontId="0" fillId="0" borderId="1" xfId="0" applyNumberFormat="1" applyFill="1" applyBorder="1" applyAlignment="1">
      <alignment vertical="center"/>
    </xf>
    <xf numFmtId="0" fontId="19"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1307;&#30103;&#26381;&#21153;&#20215;&#26684;/&#26032;&#22686;&#21644;&#20462;&#35746;/&#31435;&#39033;&#25351;&#21335;/15.&#25918;&#23556;&#26816;&#26597;&#31867;/&#25253;&#22269;&#23478;/&#25918;&#23556;&#26816;&#26597;&#22269;&#23478;&#242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1307;&#30103;&#26381;&#21153;&#20215;&#26684;/&#26032;&#22686;&#21644;&#20462;&#35746;/&#31435;&#39033;&#25351;&#21335;/15.&#25918;&#23556;&#26816;&#26597;&#31867;/&#25253;&#22269;&#23478;/&#25918;&#23556;&#26816;&#26597;&#31867;&#38468;&#20214;-&#25253;&#22269;&#23478;-20250320&#65288;&#23436;&#21892;&#24037;&#20316;&#24213;&#31295;-&#23450;&#65289;-041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2">
          <cell r="C2" t="str">
            <v>X线摄影成像</v>
          </cell>
          <cell r="D2" t="str">
            <v>通过X线摄影（含数字化），实现对患者投照部位的定位、X线成像及分析。</v>
          </cell>
          <cell r="E2" t="str">
            <v>所定价格涵盖摆位、摄影、成像、分析、出具报告、数字影像处理与上传存储（含数字方式）等步骤所需的人力资源、设备运转成本消耗与基本物质资源消耗</v>
          </cell>
          <cell r="F2" t="str">
            <v>部位·体位</v>
          </cell>
        </row>
        <row r="3">
          <cell r="C3" t="str">
            <v>X线摄影成像-床旁X线摄影（加收）</v>
          </cell>
          <cell r="D3" t="str">
            <v>通过床旁X线摄影（含数字化），实现对患者投照部位的定位、X线成像及分析。</v>
          </cell>
          <cell r="E3" t="str">
            <v>具体的加收标准（加收率或加收金额）由各地依权限制定。</v>
          </cell>
          <cell r="F3" t="str">
            <v>次</v>
          </cell>
        </row>
        <row r="4">
          <cell r="C4" t="str">
            <v>X线摄影成像-动态X线摄影（加收）</v>
          </cell>
          <cell r="D4" t="str">
            <v>通过动态X线摄影（含数字化），实现对患者投照部位的定位、X线成像及分析。</v>
          </cell>
          <cell r="E4" t="str">
            <v>具体的加收标准（加收率或加收金额）由各地依权限制定。</v>
          </cell>
          <cell r="F4" t="str">
            <v>次</v>
          </cell>
        </row>
        <row r="5">
          <cell r="C5" t="str">
            <v>X线摄影成像-影像拼接成像（加收）</v>
          </cell>
          <cell r="D5" t="str">
            <v>通过X线摄影（含数字化），实现对患者投照部位的定位、X线成像拼接及分析。</v>
          </cell>
          <cell r="E5" t="str">
            <v>具体的加收标准（加收率或加收金额）由各地依权限制定。</v>
          </cell>
          <cell r="F5" t="str">
            <v>次</v>
          </cell>
        </row>
        <row r="6">
          <cell r="C6" t="str">
            <v>X线摄影成像-人工智能辅助诊断（扩展）</v>
          </cell>
          <cell r="D6" t="str">
            <v>通过X线摄影（含数字化），实现对患者投照部位的定位、X线成像及分析。</v>
          </cell>
          <cell r="E6" t="str">
            <v>所定价格涵盖摆位、摄影、成像、分析、出具报告、数字影像处理与上传存储（含数字方式）等步骤所需的人力资源、设备运转成本消耗与基本物质资源消耗</v>
          </cell>
          <cell r="F6" t="str">
            <v>部位·体位</v>
          </cell>
        </row>
        <row r="7">
          <cell r="C7" t="str">
            <v>X线摄影成像-口腔曲面体层成像（扩展）</v>
          </cell>
          <cell r="D7" t="str">
            <v>通过X线摄影（含数字化），实现口腔曲面体层成像。</v>
          </cell>
          <cell r="E7" t="str">
            <v>所定价格涵盖摆位、摄影、成像、分析、出具报告、数字影像处理与上传存储（含数字方式）等步骤所需的人力资源、设备运转成本消耗与基本物质资源消耗</v>
          </cell>
          <cell r="F7" t="str">
            <v>部位·体位</v>
          </cell>
        </row>
        <row r="8">
          <cell r="C8" t="str">
            <v>X线摄影成像（牙片）</v>
          </cell>
          <cell r="D8" t="str">
            <v>通过X线摄影（含数字化），实现对范围牙齿的X线成像及分析。</v>
          </cell>
          <cell r="E8" t="str">
            <v>所定价格涵盖摆位、摄影、成像、分析、出具报告、数字影像处理与上传存储（含数字方式）等步骤所需的人力资源、设备运转成本消耗与基本物质资源消耗</v>
          </cell>
          <cell r="F8" t="str">
            <v>部位</v>
          </cell>
        </row>
        <row r="9">
          <cell r="C9" t="str">
            <v>X线摄影成像（牙片）-人工智能辅助诊断（扩展）</v>
          </cell>
          <cell r="D9" t="str">
            <v>通过X线摄影（含数字化），实现对范围牙齿的X线成像及分析。</v>
          </cell>
          <cell r="E9" t="str">
            <v>所定价格涵盖摆位、摄影、成像、分析、出具报告、数字影像处理与上传存储（含数字方式）等步骤所需的人力资源、设备运转成本消耗与基本物质资源消耗</v>
          </cell>
          <cell r="F9" t="str">
            <v>部位</v>
          </cell>
        </row>
        <row r="10">
          <cell r="C10" t="str">
            <v>X线摄影成像（乳腺）</v>
          </cell>
          <cell r="D10" t="str">
            <v>通过X线摄影（含数字化），实现患者的乳腺X线成像及分析。</v>
          </cell>
          <cell r="E10" t="str">
            <v>所定价格涵盖摆位、摄影、成像、分析、出具报告、数字影像处理与上传存储（含数字方式）等步骤所需的人力资源、设备运转成本消耗与基本物质资源消耗</v>
          </cell>
          <cell r="F10" t="str">
            <v>单侧</v>
          </cell>
        </row>
        <row r="11">
          <cell r="C11" t="str">
            <v>X线摄影成像（乳腺）-人工智能辅助诊断（扩展）</v>
          </cell>
          <cell r="D11" t="str">
            <v>通过X线摄影（含数字化），实现患者的乳腺X线成像及分析。</v>
          </cell>
          <cell r="E11" t="str">
            <v>所定价格涵盖摆位、摄影、成像、分析、出具报告、数字影像处理与上传存储（含数字方式）等步骤所需的人力资源、设备运转成本消耗与基本物质资源消耗</v>
          </cell>
          <cell r="F11" t="str">
            <v>单侧</v>
          </cell>
        </row>
        <row r="12">
          <cell r="C12" t="str">
            <v>X线造影成像</v>
          </cell>
          <cell r="D12" t="str">
            <v>通过X线摄影，对经口服、注射或灌肠方式引入对比剂后的消化道、鼻窦、泪道等各类腔道的形态及功能进行成像及分析（不含穿刺/插管）。</v>
          </cell>
          <cell r="E12" t="str">
            <v>所定价格涵盖摆位、对比剂引入、观察、成像、分析、出具报告、数字影像处理与上传存储（含数字方式）等步骤所需的人力资源、设备运转成本消耗与基本物质资源消耗</v>
          </cell>
          <cell r="F12" t="str">
            <v>次</v>
          </cell>
        </row>
        <row r="13">
          <cell r="C13" t="str">
            <v>X线造影成像-全消化道造影（加收）</v>
          </cell>
          <cell r="D13" t="str">
            <v>通过X线摄影，对经口服、注射或灌肠方式引入对比剂后的全消化道的形态及功能进行成像及分析（不含穿刺/插管）。</v>
          </cell>
          <cell r="E13" t="str">
            <v>具体的加收标准（加收率或加收金额）由各地依权限制定。</v>
          </cell>
          <cell r="F13" t="str">
            <v>次</v>
          </cell>
        </row>
        <row r="14">
          <cell r="C14" t="str">
            <v>X线造影成像-人工智能辅助诊断（扩展）</v>
          </cell>
          <cell r="D14" t="str">
            <v>通过X线摄影，对经口服、注射或灌肠方式引入对比剂后的消化道、鼻窦、泪道等各类腔道的形态及功能进行成像及分析（不含穿刺/插管）。</v>
          </cell>
          <cell r="E14" t="str">
            <v>所定价格涵盖摆位、对比剂引入、观察、成像、分析、出具报告、数字影像处理与上传存储（含数字方式）等步骤所需的人力资源、设备运转成本消耗与基本物质资源消耗</v>
          </cell>
          <cell r="F14" t="str">
            <v>次</v>
          </cell>
        </row>
        <row r="15">
          <cell r="C15" t="str">
            <v>X线造影成像-泪道造影（扩展）</v>
          </cell>
          <cell r="D15" t="str">
            <v>通过X线摄影，对经口服、注射或灌肠方式引入对比剂后的泪道的形态及功能进行成像及分析（不含穿刺/插管）。</v>
          </cell>
          <cell r="E15" t="str">
            <v>所定价格涵盖摆位、对比剂引入、观察、成像、分析、出具报告、数字影像处理与上传存储（含数字方式）等步骤所需的人力资源、设备运转成本消耗与基本物质资源消耗</v>
          </cell>
          <cell r="F15" t="str">
            <v>次</v>
          </cell>
        </row>
        <row r="16">
          <cell r="C16" t="str">
            <v>X线造影成像-T管造影（扩展）</v>
          </cell>
          <cell r="D16" t="str">
            <v>通过X线摄影，对经口服、注射或灌肠方式引入对比剂后的T管的形态及功能进行成像及分析（不含穿刺/插管）。</v>
          </cell>
          <cell r="E16" t="str">
            <v>所定价格涵盖摆位、对比剂引入、观察、成像、分析、出具报告、数字影像处理与上传存储（含数字方式）等步骤所需的人力资源、设备运转成本消耗与基本物质资源消耗</v>
          </cell>
          <cell r="F16" t="str">
            <v>次</v>
          </cell>
        </row>
        <row r="17">
          <cell r="C17" t="str">
            <v>计算机体层成像（CT）平扫</v>
          </cell>
          <cell r="D17" t="str">
            <v>通过计算机体层成像（CT）平扫，实现患者检查部位的成像及分析。</v>
          </cell>
          <cell r="E17" t="str">
            <v>所定价格涵盖摆位、扫描成像、分析、出具报告、数字影像处理与上传存储（含数字方式）等步骤所需的人力资源、设备运转成本消耗与基本物质资源消耗</v>
          </cell>
          <cell r="F17" t="str">
            <v>部位</v>
          </cell>
        </row>
        <row r="18">
          <cell r="C18" t="str">
            <v>计算机体层成像（CT）平扫-能量成像（加收）</v>
          </cell>
          <cell r="D18" t="str">
            <v>通过计算机体层成像（CT）平扫，实现患者检查部位的能量成像及分析。</v>
          </cell>
          <cell r="E18" t="str">
            <v>具体的加收标准（加收率或加收金额）由各地依权限制定。</v>
          </cell>
          <cell r="F18" t="str">
            <v>次</v>
          </cell>
        </row>
        <row r="19">
          <cell r="C19" t="str">
            <v>计算机体层成像（CT）平扫-薄层扫描（加收）</v>
          </cell>
          <cell r="D19" t="str">
            <v>通过计算机体层成像（CT）平扫，实现患者检查部位的成像及薄层扫描分析。</v>
          </cell>
          <cell r="E19" t="str">
            <v>具体的加收标准（加收率或加收金额）由各地依权限制定。</v>
          </cell>
          <cell r="F19" t="str">
            <v>次</v>
          </cell>
        </row>
        <row r="20">
          <cell r="C20" t="str">
            <v>计算机体层成像（CT）平扫-冠脉钙化积分（加收）</v>
          </cell>
          <cell r="D20" t="str">
            <v>通过计算机体层成像（CT）平扫，进行实现患者检查部位的成像及冠脉钙化积分分析。</v>
          </cell>
          <cell r="E20" t="str">
            <v>具体的加收标准（加收率或加收金额）由各地依权限制定。</v>
          </cell>
          <cell r="F20" t="str">
            <v>次</v>
          </cell>
        </row>
        <row r="21">
          <cell r="C21" t="str">
            <v>计算机体层成像（CT）平扫-人工智能辅助诊断（扩展）</v>
          </cell>
          <cell r="D21" t="str">
            <v>通过计算机体层成像（CT）平扫，实现患者检查部位的成像及分析。</v>
          </cell>
          <cell r="E21" t="str">
            <v>所定价格涵盖摆位、扫描成像、分析、出具报告、数字影像处理与上传存储（含数字方式）等步骤所需的人力资源、设备运转成本消耗与基本物质资源消耗</v>
          </cell>
          <cell r="F21" t="str">
            <v>部位</v>
          </cell>
        </row>
        <row r="22">
          <cell r="C22" t="str">
            <v>计算机体层成像（CT）平扫-口腔颌面锥形束CT（CBCT）（扩展）</v>
          </cell>
          <cell r="D22" t="str">
            <v>通过口腔颌面锥形束CT，实现患者检查部位的成像及分析。</v>
          </cell>
          <cell r="E22" t="str">
            <v>所定价格涵盖摆位、扫描成像、分析、出具报告、数字影像处理与上传存储（含数字方式）等步骤所需的人力资源、设备运转成本消耗与基本物质资源消耗</v>
          </cell>
          <cell r="F22" t="str">
            <v>次</v>
          </cell>
        </row>
        <row r="23">
          <cell r="C23" t="str">
            <v>计算机体层成像（CT）增强</v>
          </cell>
          <cell r="D23" t="str">
            <v>通过计算机体层成像（CT）增强扫描，对使用对比剂后的检查部位进行成像及分析。</v>
          </cell>
          <cell r="E23" t="str">
            <v>所定价格涵盖摆位、对比剂注射、扫描成像、分析、出具报告、数字影像处理与上传存储（含数字方式）等步骤所需的人力资源和基本物质资源消耗</v>
          </cell>
          <cell r="F23" t="str">
            <v>部位</v>
          </cell>
        </row>
        <row r="24">
          <cell r="C24" t="str">
            <v>计算机体层成像（CT）增强-能量成像（加收）</v>
          </cell>
          <cell r="D24" t="str">
            <v>通过计算机体层成像（CT）增强扫描，对使用对比剂后的检查部位进行能量成像及分析。</v>
          </cell>
          <cell r="E24" t="str">
            <v>具体的加收标准（加收率或加收金额）由各地依权限制定。</v>
          </cell>
          <cell r="F24" t="str">
            <v>次</v>
          </cell>
        </row>
        <row r="25">
          <cell r="C25" t="str">
            <v>计算机体层成像（CT）增强-薄层扫描（加收）</v>
          </cell>
          <cell r="D25" t="str">
            <v>通过计算机体层成像（CT）增强扫描，对使用对比剂后的检查部位进行成像及薄层扫描分析。</v>
          </cell>
          <cell r="E25" t="str">
            <v>具体的加收标准（加收率或加收金额）由各地依权限制定。</v>
          </cell>
          <cell r="F25" t="str">
            <v>次</v>
          </cell>
        </row>
        <row r="26">
          <cell r="C26" t="str">
            <v>计算机体层成像（CT）增强-人工智能辅助诊断（扩展）</v>
          </cell>
          <cell r="D26" t="str">
            <v>通过计算机体层成像（CT）增强扫描，对使用对比剂后的检查部位进行成像及分析。</v>
          </cell>
          <cell r="E26" t="str">
            <v>所定价格涵盖摆位、对比剂注射、扫描成像、分析、出具报告、数字影像处理与上传存储（含数字方式）等步骤所需的人力资源和基本物质资源消耗</v>
          </cell>
          <cell r="F26" t="str">
            <v>部位</v>
          </cell>
        </row>
        <row r="27">
          <cell r="C27" t="str">
            <v>计算机体层成像（CT）增强-延迟显像（扩展）</v>
          </cell>
          <cell r="D27" t="str">
            <v>通过计算机体层成像（CT）增强扫描结合延迟显像，对使用对比剂后的检查部位进行及分析。</v>
          </cell>
          <cell r="E27" t="str">
            <v>所定价格涵盖摆位、对比剂注射、扫描成像、分析、出具报告、数字影像处理与上传存储（含数字方式）等步骤所需的人力资源和基本物质资源消耗</v>
          </cell>
          <cell r="F27" t="str">
            <v>部位</v>
          </cell>
        </row>
        <row r="28">
          <cell r="C28" t="str">
            <v>计算机体层（CT）造影成像（血管）</v>
          </cell>
          <cell r="D28" t="str">
            <v>通过CT增强扫描，对使用对比剂后的血管进行成像及分析。</v>
          </cell>
          <cell r="E28" t="str">
            <v>所定价格涵盖摆位、对比剂注射、扫描成像、分析、出具报告、数字影像处理与上传存储（含数字方式）等步骤所需的人力资源和基本物质资源消耗</v>
          </cell>
          <cell r="F28" t="str">
            <v>血管</v>
          </cell>
        </row>
        <row r="29">
          <cell r="C29" t="str">
            <v>计算机体层（CT）造影成像（血管）-能量成像（加收）</v>
          </cell>
          <cell r="D29" t="str">
            <v>通过CT增强扫描，对使用对比剂后的血管进行能量成像及分析。</v>
          </cell>
          <cell r="E29" t="str">
            <v>具体的加收标准（加收率或加收金额）由各地依权限制定。</v>
          </cell>
          <cell r="F29" t="str">
            <v>次</v>
          </cell>
        </row>
        <row r="30">
          <cell r="C30" t="str">
            <v>计算机体层（CT）造影成像（血管）-人工智能辅助诊断（扩展）</v>
          </cell>
          <cell r="D30" t="str">
            <v>通过CT增强扫描，对使用对比剂后的血管进行成像及分析。</v>
          </cell>
          <cell r="E30" t="str">
            <v>所定价格涵盖摆位、对比剂注射、扫描成像、分析、出具报告、数字影像处理与上传存储（含数字方式）等步骤所需的人力资源和基本物质资源消耗</v>
          </cell>
          <cell r="F30" t="str">
            <v>血管</v>
          </cell>
        </row>
        <row r="31">
          <cell r="C31" t="str">
            <v>计算机体层（CT）灌注成像</v>
          </cell>
          <cell r="D31" t="str">
            <v>通过连续CT扫描，对使用对比剂后局部组织血流进行灌注成像及分析。</v>
          </cell>
          <cell r="E31" t="str">
            <v>所定价格涵盖摆位、对比剂注射、连续扫描成像、分析、出具报告、数字影像处理与上传存储（含数字方式）等步骤所需的人力资源和基本物质资源消耗</v>
          </cell>
          <cell r="F31" t="str">
            <v>脏器</v>
          </cell>
        </row>
        <row r="32">
          <cell r="C32" t="str">
            <v>计算机体层（CT）灌注成像-心电门控（加收）</v>
          </cell>
          <cell r="D32" t="str">
            <v>通过连续CT扫描结合心电门控，对使用对比剂后局部组织血流进行灌注成像及分析。</v>
          </cell>
          <cell r="E32" t="str">
            <v>具体的加收标准（加收率或加收金额）由各地依权限制定。</v>
          </cell>
          <cell r="F32" t="str">
            <v>次</v>
          </cell>
        </row>
        <row r="33">
          <cell r="C33" t="str">
            <v>计算机体层（CT）灌注成像-人工智能辅助诊断（扩展）</v>
          </cell>
          <cell r="D33" t="str">
            <v>通过连续CT扫描，对使用对比剂后局部组织血流进行灌注成像及分析。</v>
          </cell>
          <cell r="E33" t="str">
            <v>所定价格涵盖摆位、对比剂注射、连续扫描成像、分析、出具报告、数字影像处理与上传存储（含数字方式）等步骤所需的人力资源和基本物质资源消耗</v>
          </cell>
          <cell r="F33" t="str">
            <v>脏器</v>
          </cell>
        </row>
        <row r="34">
          <cell r="C34" t="str">
            <v>磁共振（MR）平扫</v>
          </cell>
          <cell r="D34" t="str">
            <v>通过磁共振平扫，实现患者检查部位的成像及分析。</v>
          </cell>
          <cell r="E34" t="str">
            <v>所定价格涵盖摆位、扫描成像、分析、出具报告、数字影像处理与上传存储（含数字方式）等步骤所需的人力资源、设备运转成本消耗与基本物质资源消耗</v>
          </cell>
          <cell r="F34" t="str">
            <v>部位</v>
          </cell>
        </row>
        <row r="35">
          <cell r="C35" t="str">
            <v>磁共振（MR）平扫-特殊方式成像（加收）</v>
          </cell>
          <cell r="D35" t="str">
            <v>通过磁共振平扫，实现患者检查部位的特殊方式成像及分析。</v>
          </cell>
          <cell r="E35" t="str">
            <v>具体的加收标准（加收率或加收金额）由各地依权限制定。</v>
          </cell>
          <cell r="F35" t="str">
            <v>项</v>
          </cell>
        </row>
        <row r="36">
          <cell r="C36" t="str">
            <v>磁共振（MR）平扫-复杂成像（加收）</v>
          </cell>
          <cell r="D36" t="str">
            <v>通过磁共振平扫，实现患者检查部位的复杂成像及分析。</v>
          </cell>
          <cell r="E36" t="str">
            <v>具体的加收标准（加收率或加收金额）由各地依权限制定。</v>
          </cell>
          <cell r="F36" t="str">
            <v>次</v>
          </cell>
        </row>
        <row r="37">
          <cell r="C37" t="str">
            <v>磁共振（MR）平扫-呼吸门控（加收）</v>
          </cell>
          <cell r="D37" t="str">
            <v>通过磁共振平扫结合呼吸门控，实现患者检查部位的成像及分析。</v>
          </cell>
          <cell r="E37" t="str">
            <v>具体的加收标准（加收率或加收金额）由各地依权限制定。</v>
          </cell>
          <cell r="F37" t="str">
            <v>次</v>
          </cell>
        </row>
        <row r="38">
          <cell r="C38" t="str">
            <v>磁共振（MR）平扫-人工智能辅助诊断（扩展）</v>
          </cell>
          <cell r="D38" t="str">
            <v>通过磁共振平扫，实现患者检查部位的成像及分析。</v>
          </cell>
          <cell r="E38" t="str">
            <v>所定价格涵盖摆位、扫描成像、分析、出具报告、数字影像处理与上传存储（含数字方式）等步骤所需的人力资源、设备运转成本消耗与基本物质资源消耗</v>
          </cell>
          <cell r="F38" t="str">
            <v>部位</v>
          </cell>
        </row>
        <row r="39">
          <cell r="C39" t="str">
            <v>磁共振（MR）增强</v>
          </cell>
          <cell r="D39" t="str">
            <v>通过磁共振增强扫描，对使用对比剂后的检查部位进行成像及分析。</v>
          </cell>
          <cell r="E39" t="str">
            <v>所定价格涵盖穿刺、摆位、对比剂注射、扫描成像、分析、出具报告、数字影像处理与上传存储（含数字方式）等步骤所需的人力资源、设备运转成本消耗与基本物质资源消耗</v>
          </cell>
          <cell r="F39" t="str">
            <v>部位</v>
          </cell>
        </row>
        <row r="40">
          <cell r="C40" t="str">
            <v>磁共振（MR）增强-特殊方式成像（加收）</v>
          </cell>
          <cell r="D40" t="str">
            <v>通过磁共振增强扫描，对使用对比剂后的检查部位进行特殊方式成像及分析。</v>
          </cell>
          <cell r="E40" t="str">
            <v>具体的加收标准（加收率或加收金额）由各地依权限制定。</v>
          </cell>
          <cell r="F40" t="str">
            <v>项</v>
          </cell>
        </row>
        <row r="41">
          <cell r="C41" t="str">
            <v>磁共振（MR）增强-心脏（加收）</v>
          </cell>
          <cell r="D41" t="str">
            <v>通过磁共振增强扫描，对使用对比剂后的心脏部位进行成像及分析。</v>
          </cell>
          <cell r="E41" t="str">
            <v>具体的加收标准（加收率或加收金额）由各地依权限制定。</v>
          </cell>
          <cell r="F41" t="str">
            <v>次</v>
          </cell>
        </row>
        <row r="42">
          <cell r="C42" t="str">
            <v>磁共振（MR）增强-呼吸门控（加收）</v>
          </cell>
          <cell r="D42" t="str">
            <v>通过磁共振增强扫描结合呼吸门控，对使用对比剂后的检查部位进行成像及分析。</v>
          </cell>
          <cell r="E42" t="str">
            <v>具体的加收标准（加收率或加收金额）由各地依权限制定。</v>
          </cell>
          <cell r="F42" t="str">
            <v>次</v>
          </cell>
        </row>
        <row r="43">
          <cell r="C43" t="str">
            <v>磁共振（MR）增强-人工智能辅助诊断（扩展）</v>
          </cell>
          <cell r="D43" t="str">
            <v>通过磁共振增强扫描，对使用对比剂后的检查部位进行成像及分析。</v>
          </cell>
          <cell r="E43" t="str">
            <v>所定价格涵盖穿刺、摆位、对比剂注射、扫描成像、分析、出具报告、数字影像处理与上传存储（含数字方式）等步骤所需的人力资源、设备运转成本消耗与基本物质资源消耗</v>
          </cell>
          <cell r="F43" t="str">
            <v>部位</v>
          </cell>
        </row>
        <row r="44">
          <cell r="C44" t="str">
            <v>磁共振（MR）平扫成像（血管）</v>
          </cell>
          <cell r="D44" t="str">
            <v>通过磁共振平扫，对血管进行成像及分析。</v>
          </cell>
          <cell r="E44" t="str">
            <v>所定价格涵盖摆位、扫描成像、分析、出具报告、数字影像处理与上传存储（含数字方式）等步骤所需的人力资源、设备运转成本消耗与基本物质资源消耗</v>
          </cell>
          <cell r="F44" t="str">
            <v>血管</v>
          </cell>
        </row>
        <row r="45">
          <cell r="C45" t="str">
            <v>磁共振（MR）平扫成像（血管）-高分辨率血管壁成像（加收）</v>
          </cell>
          <cell r="D45" t="str">
            <v>通过磁共振平扫，对血管壁进行高分辨率成像及分析。</v>
          </cell>
          <cell r="E45" t="str">
            <v>具体的加收标准（加收率或加收金额）由各地依权限制定。</v>
          </cell>
          <cell r="F45" t="str">
            <v>血管</v>
          </cell>
        </row>
        <row r="46">
          <cell r="C46" t="str">
            <v>磁共振（MR）平扫成像（血管）-呼吸门控（加收）</v>
          </cell>
          <cell r="D46" t="str">
            <v>通过磁共振平扫结合呼吸门控，对血管进行成像及分析。</v>
          </cell>
          <cell r="E46" t="str">
            <v>具体的加收标准（加收率或加收金额）由各地依权限制定。</v>
          </cell>
          <cell r="F46" t="str">
            <v>次</v>
          </cell>
        </row>
        <row r="47">
          <cell r="C47" t="str">
            <v>磁共振（MR）平扫成像（血管）-人工智能辅助诊断（扩展）</v>
          </cell>
          <cell r="D47" t="str">
            <v>通过磁共振平扫，对血管进行成像及分析。</v>
          </cell>
          <cell r="E47" t="str">
            <v>所定价格涵盖摆位、扫描成像、分析、出具报告、数字影像处理与上传存储（含数字方式）等步骤所需的人力资源、设备运转成本消耗与基本物质资源消耗</v>
          </cell>
          <cell r="F47" t="str">
            <v>血管</v>
          </cell>
        </row>
        <row r="48">
          <cell r="C48" t="str">
            <v>磁共振（MR）增强成像（血管）</v>
          </cell>
          <cell r="D48" t="str">
            <v>通过磁共振扫描，注射对比剂后对血管进行成像及分析。</v>
          </cell>
          <cell r="E48" t="str">
            <v>所定价格涵盖穿刺、摆位、对比剂注射、扫描成像、分析、出具报告、数字影像处理与上传存储（含数字方式）等步骤所需的人力资源、设备运转成本消耗与基本物质资源消耗</v>
          </cell>
          <cell r="F48" t="str">
            <v>血管</v>
          </cell>
        </row>
        <row r="49">
          <cell r="C49" t="str">
            <v>磁共振（MR）增强成像（血管）-高分辨率血管壁成像（加收）</v>
          </cell>
          <cell r="D49" t="str">
            <v>通过磁共振扫描，注射对比剂后对血管壁进行高分辨率成像及分析。</v>
          </cell>
          <cell r="E49" t="str">
            <v>具体的加收标准（加收率或加收金额）由各地依权限制定。</v>
          </cell>
          <cell r="F49" t="str">
            <v>血管</v>
          </cell>
        </row>
        <row r="50">
          <cell r="C50" t="str">
            <v>磁共振（MR）增强成像（血管）-呼吸门控（加收）</v>
          </cell>
          <cell r="D50" t="str">
            <v>通过磁共振扫描结合呼吸门控，注射对比剂后对血管进行成像及分析。</v>
          </cell>
          <cell r="E50" t="str">
            <v>具体的加收标准（加收率或加收金额）由各地依权限制定。</v>
          </cell>
          <cell r="F50" t="str">
            <v>次</v>
          </cell>
        </row>
        <row r="51">
          <cell r="C51" t="str">
            <v>磁共振（MR）增强成像（血管）-冠状动脉（加收）</v>
          </cell>
          <cell r="D51" t="str">
            <v>通过磁共振扫描，注射对比剂后对冠状动脉进行成像及分析。</v>
          </cell>
          <cell r="E51" t="str">
            <v>具体的加收标准（加收率或加收金额）由各地依权限制定。</v>
          </cell>
          <cell r="F51" t="str">
            <v>次</v>
          </cell>
        </row>
        <row r="53">
          <cell r="C53" t="str">
            <v>磁共振（MR）增强成像（血管）-人工智能辅助诊断（扩展）</v>
          </cell>
          <cell r="D53" t="str">
            <v>通过磁共振扫描，注射对比剂后对血管进行成像及分析。</v>
          </cell>
          <cell r="E53" t="str">
            <v>所定价格涵盖穿刺、摆位、对比剂注射、扫描成像、分析、出具报告、数字影像处理与上传存储（含数字方式）等步骤所需的人力资源、设备运转成本消耗与基本物质资源消耗</v>
          </cell>
          <cell r="F53" t="str">
            <v>血管</v>
          </cell>
        </row>
        <row r="54">
          <cell r="C54" t="str">
            <v>磁共振（MR）灌注成像</v>
          </cell>
          <cell r="D54" t="str">
            <v>通过磁共振增强扫描，对非使用对比剂技术或使用对比剂后的检查部位进行灌注成像及分析。</v>
          </cell>
          <cell r="E54" t="str">
            <v>所定价格涵盖穿刺（使用对比剂时）、摆位、对比剂注射（使用对比剂时）、扫描成像、分析、出具报告、数字影像处理与上传存储（含数字方式）等步骤所需的人力资源、设备运转成本消耗与基本物质资源消耗</v>
          </cell>
          <cell r="F54" t="str">
            <v>脏器</v>
          </cell>
        </row>
        <row r="55">
          <cell r="C55" t="str">
            <v>磁共振（MR）灌注成像-呼吸门控（加收）</v>
          </cell>
          <cell r="D55" t="str">
            <v>通过磁共振增强扫描结合呼吸门控，对非使用对比剂技术或使用对比剂后的检查部位进行灌注成像及分析。</v>
          </cell>
          <cell r="E55" t="str">
            <v>所定价格涵盖穿刺（使用对比剂时）、摆位、对比剂注射（使用对比剂时）、扫描成像、分析、出具报告、数字影像处理与上传存储（含数字方式）等步骤所需的人力资源、设备运转成本消耗与基本物质资源消耗</v>
          </cell>
          <cell r="F55" t="str">
            <v>次</v>
          </cell>
        </row>
        <row r="56">
          <cell r="C56" t="str">
            <v>磁共振（MR）灌注成像-人工智能辅助诊断（扩展）</v>
          </cell>
          <cell r="D56" t="str">
            <v>通过磁共振增强扫描，对非使用对比剂技术或使用对比剂后的检查部位进行灌注成像及分析。</v>
          </cell>
          <cell r="E56" t="str">
            <v>所定价格涵盖穿刺（使用对比剂时）、摆位、对比剂注射（使用对比剂时）、扫描成像、分析、出具报告、数字影像处理与上传存储（含数字方式）等步骤所需的人力资源、设备运转成本消耗与基本物质资源消耗</v>
          </cell>
          <cell r="F56" t="str">
            <v>脏器</v>
          </cell>
        </row>
        <row r="57">
          <cell r="C57" t="str">
            <v>磁共振（MR）灌注成像-磁共振（MR）动态增强（扩展）</v>
          </cell>
          <cell r="D57" t="str">
            <v>通过磁共振动态增强扫描，对非使用对比剂技术或使用对比剂后的检查部位进行灌注成像及分析。</v>
          </cell>
          <cell r="E57" t="str">
            <v>所定价格涵盖穿刺（使用对比剂时）、摆位、对比剂注射（使用对比剂时）、扫描成像、分析、出具报告、数字影像处理与上传存储（含数字方式）等步骤所需的人力资源、设备运转成本消耗与基本物质资源消耗</v>
          </cell>
          <cell r="F57" t="str">
            <v>脏器</v>
          </cell>
        </row>
        <row r="58">
          <cell r="C58" t="str">
            <v>A型超声检查</v>
          </cell>
          <cell r="D58" t="str">
            <v>通过A型超声技术，对组织器官进行超声成像及诊断。</v>
          </cell>
          <cell r="E58" t="str">
            <v>所定价格涵盖设备调试、超声检查、数据分析、数据存储、出具诊断结果（含图文报告）等所需的人力资源和基本物质资源消耗</v>
          </cell>
          <cell r="F58" t="str">
            <v>单侧</v>
          </cell>
        </row>
        <row r="59">
          <cell r="C59" t="str">
            <v>B型超声检查</v>
          </cell>
          <cell r="D59" t="str">
            <v>通过B型超声技术，对组织器官及病灶进行超声成像及诊断。</v>
          </cell>
          <cell r="E59" t="str">
            <v>所定价格涵盖设备调试、体位摆放、超声检查、摄取图像、数据分析、数据存储、出具诊断结果（含图文报告）等步骤所需的人力资源、设备运转成本消耗与基本物质资源消耗</v>
          </cell>
          <cell r="F59" t="str">
            <v>部位</v>
          </cell>
        </row>
        <row r="60">
          <cell r="C60" t="str">
            <v>B型超声检查-床旁检查(加收)</v>
          </cell>
          <cell r="D60" t="str">
            <v>通过B型超声技术，在床旁对组织器官及病灶进行超声成像及诊断。</v>
          </cell>
          <cell r="E60" t="str">
            <v>具体的加收标准（加收率或加收金额）由各地依权限制定。</v>
          </cell>
          <cell r="F60" t="str">
            <v>部位</v>
          </cell>
        </row>
        <row r="61">
          <cell r="C61" t="str">
            <v>B型超声检查-腔内检查(加收)</v>
          </cell>
          <cell r="D61" t="str">
            <v>通过B型超声技术，对组织器官腔内及病灶进行超声成像及诊断。</v>
          </cell>
          <cell r="E61" t="str">
            <v>具体的加收标准（加收率或加收金额）由各地依权限制定。</v>
          </cell>
          <cell r="F61" t="str">
            <v>部位</v>
          </cell>
        </row>
        <row r="62">
          <cell r="C62" t="str">
            <v>B型超声检查-立体成像(加收)</v>
          </cell>
          <cell r="D62" t="str">
            <v>通过B型超声技术，对组织器官及病灶进行超声立体成像及诊断。</v>
          </cell>
          <cell r="E62" t="str">
            <v>具体的加收标准（加收率或加收金额）由各地依权限制定。</v>
          </cell>
          <cell r="F62" t="str">
            <v>部位</v>
          </cell>
        </row>
        <row r="63">
          <cell r="C63" t="str">
            <v>B型超声检查-排卵监测(减收)</v>
          </cell>
          <cell r="D63" t="str">
            <v>通过B型超声技术，进行排卵监测。</v>
          </cell>
          <cell r="E63" t="str">
            <v>具体的减收标准（减收率或减收金额）由各地依权限制定。</v>
          </cell>
          <cell r="F63" t="str">
            <v>部位</v>
          </cell>
        </row>
        <row r="64">
          <cell r="C64" t="str">
            <v>B型超声检查-人工智能辅助诊断(扩展)</v>
          </cell>
          <cell r="D64" t="str">
            <v>通过B型超声技术，对组织器官及病灶进行超声成像及诊断。</v>
          </cell>
          <cell r="E64" t="str">
            <v>所定价格涵盖设备调试、体位摆放、超声检查、摄取图像、数据分析、数据存储、出具诊断结果（含图文报告）等步骤所需的人力资源、设备运转成本消耗与基本物质资源消耗</v>
          </cell>
          <cell r="F64" t="str">
            <v>部位</v>
          </cell>
        </row>
        <row r="65">
          <cell r="C65" t="str">
            <v>彩色多普勒超声检查（常规）</v>
          </cell>
          <cell r="D65" t="str">
            <v>通过彩色多普勒超声技术，对组织器官及病灶进行超声成像及诊断。</v>
          </cell>
          <cell r="E65" t="str">
            <v>所定价格涵盖设备调试、体位摆放、超声检查、摄取图像、数据分析、数据存储、出具诊断结果（含图文报告）等步骤所需的人力资源、设备运转成本消耗与基本物质资源消耗</v>
          </cell>
          <cell r="F65" t="str">
            <v>部位</v>
          </cell>
        </row>
        <row r="66">
          <cell r="C66" t="str">
            <v>彩色多普勒超声检查（常规）-床旁检查（加收）</v>
          </cell>
          <cell r="D66" t="str">
            <v>通过彩色多普勒超声技术，在床旁对组织器官及病灶进行超声成像及诊断。</v>
          </cell>
          <cell r="E66" t="str">
            <v>具体的加收标准（加收率或加收金额）由各地依权限制定。</v>
          </cell>
          <cell r="F66" t="str">
            <v>部位</v>
          </cell>
        </row>
        <row r="67">
          <cell r="C67" t="str">
            <v>彩色多普勒超声检查（常规）-腔内检查（加收）</v>
          </cell>
          <cell r="D67" t="str">
            <v>通过彩色多普勒超声技术，对组织器官腔内及病灶进行超声成像及诊断。</v>
          </cell>
          <cell r="E67" t="str">
            <v>具体的加收标准（加收率或加收金额）由各地依权限制定。</v>
          </cell>
          <cell r="F67" t="str">
            <v>部位</v>
          </cell>
        </row>
        <row r="68">
          <cell r="C68" t="str">
            <v>彩色多普勒超声检查（常规）-立体成像（加收）</v>
          </cell>
          <cell r="D68" t="str">
            <v>通过彩色多普勒超声技术，对组织器官及病灶进行超声立体成像及诊断。</v>
          </cell>
          <cell r="E68" t="str">
            <v>具体的加收标准（加收率或加收金额）由各地依权限制定。</v>
          </cell>
          <cell r="F68" t="str">
            <v>部位</v>
          </cell>
        </row>
        <row r="69">
          <cell r="C69" t="str">
            <v>彩色多普勒超声检查（常规）-排卵监测（减收）</v>
          </cell>
          <cell r="D69" t="str">
            <v>通过彩色多普勒超声技术，进行排卵监测。</v>
          </cell>
          <cell r="E69" t="str">
            <v>具体的加收标准（减收率或减收金额）由各地依权限制定。</v>
          </cell>
          <cell r="F69" t="str">
            <v>部位</v>
          </cell>
        </row>
        <row r="70">
          <cell r="C70" t="str">
            <v>彩色多普勒超声检查（常规）-人工智能辅助诊断（扩展）</v>
          </cell>
          <cell r="D70" t="str">
            <v>通过彩色多普勒超声技术，对组织器官及病灶进行超声成像及诊断。</v>
          </cell>
          <cell r="E70" t="str">
            <v>所定价格涵盖设备调试、体位摆放、超声检查、摄取图像、数据分析、数据存储、出具诊断结果（含图文报告）等步骤所需的人力资源、设备运转成本消耗与基本物质资源消耗</v>
          </cell>
          <cell r="F70" t="str">
            <v>部位</v>
          </cell>
        </row>
        <row r="71">
          <cell r="C71" t="str">
            <v>彩色多普勒超声检查（心脏）</v>
          </cell>
          <cell r="D71" t="str">
            <v>通过彩色多普勒超声技术（包括M型超声），观察测量心脏及大血管的形态结构、运动状态、血流动力学情况进行综合分析，作出诊断。</v>
          </cell>
          <cell r="E71" t="str">
            <v>所定价格涵盖设备调试、体位摆放、超声检查、摄取图像、数据分析、数据存储、出具诊断结果（含图文报告）等步骤所需的人力资源、设备运转成本消耗与基本物质资源消耗</v>
          </cell>
          <cell r="F71" t="str">
            <v>次</v>
          </cell>
        </row>
        <row r="72">
          <cell r="C72" t="str">
            <v>彩色多普勒超声检查（心脏）-床旁检查（加收）</v>
          </cell>
          <cell r="D72" t="str">
            <v>通过彩色多普勒超声技术（包括M型超声），在床旁观察测量心脏及大血管的形态结构、运动状态、血流动力学情况进行综合分析，作出诊断。</v>
          </cell>
          <cell r="E72" t="str">
            <v>具体的加收标准（减收率或减收金额）由各地依权限制定。</v>
          </cell>
          <cell r="F72" t="str">
            <v>次</v>
          </cell>
        </row>
        <row r="73">
          <cell r="C73" t="str">
            <v>彩色多普勒超声检查（心脏）-心脏负荷超声检查（加收）</v>
          </cell>
          <cell r="D73" t="str">
            <v>通过彩色多普勒超声技术（包括M型超声），观察测量负荷心脏及大血管的形态结构、运动状态、血流动力学情况进行综合分析，作出诊断。</v>
          </cell>
          <cell r="E73" t="str">
            <v>具体的加收标准（减收率或减收金额）由各地依权限制定。</v>
          </cell>
          <cell r="F73" t="str">
            <v>次</v>
          </cell>
        </row>
        <row r="74">
          <cell r="C74" t="str">
            <v>彩色多普勒超声检查（心脏）-人工智能辅助诊断（扩展）</v>
          </cell>
          <cell r="D74" t="str">
            <v>通过彩色多普勒超声技术（包括M型超声），观察测量心脏及大血管的形态结构、运动状态、血流动力学情况进行综合分析，作出诊断。</v>
          </cell>
          <cell r="E74" t="str">
            <v>所定价格涵盖设备调试、体位摆放、超声检查、摄取图像、数据分析、数据存储、出具诊断结果（含图文报告）等步骤所需的人力资源、设备运转成本消耗与基本物质资源消耗</v>
          </cell>
          <cell r="F74" t="str">
            <v>次</v>
          </cell>
        </row>
        <row r="75">
          <cell r="C75" t="str">
            <v>彩色多普勒超声检查（心脏）-彩色多普勒超声心动图检查（经食管）（扩展）</v>
          </cell>
          <cell r="D75" t="str">
            <v>通过彩色多普勒超声技术（包括M型超声），观察测量心脏及大血管的形态结构、运动状态、血流动力学情况进行综合分析，作出诊断。</v>
          </cell>
          <cell r="E75" t="str">
            <v>所定价格涵盖设备调试、体位摆放、超声检查、摄取图像、数据分析、数据存储、出具诊断结果（含图文报告）等步骤所需的人力资源、设备运转成本消耗与基本物质资源消耗</v>
          </cell>
          <cell r="F75" t="str">
            <v>次</v>
          </cell>
        </row>
        <row r="76">
          <cell r="C76" t="str">
            <v>彩色多普勒超声检查（血管）</v>
          </cell>
          <cell r="D76" t="str">
            <v>通过彩色多普勒超声技术，对相关血管进行超声成像及诊断。</v>
          </cell>
          <cell r="E76" t="str">
            <v>所定价格涵盖设备调试、体位摆放、超声检查、摄取图像、数据分析、数据存储、出具诊断结果（含图文报告）等步骤所需的人力资源、设备运转成本消耗与基本物质资源消耗</v>
          </cell>
          <cell r="F76" t="str">
            <v>部位</v>
          </cell>
        </row>
        <row r="77">
          <cell r="C77" t="str">
            <v>彩色多普勒超声检查（血管）-床旁检查（加收）</v>
          </cell>
          <cell r="D77" t="str">
            <v>通过彩色多普勒超声技术，在床旁对相关血管进行超声成像及诊断。</v>
          </cell>
          <cell r="E77" t="str">
            <v>具体的加收标准（减收率或减收金额）由各地依权限制定。</v>
          </cell>
          <cell r="F77" t="str">
            <v>部位</v>
          </cell>
        </row>
        <row r="78">
          <cell r="C78" t="str">
            <v>彩色多普勒超声检查（血管）-人工智能辅助诊断（扩展）</v>
          </cell>
          <cell r="D78" t="str">
            <v>通过彩色多普勒超声技术，对相关血管进行超声成像及诊断。</v>
          </cell>
          <cell r="E78" t="str">
            <v>所定价格涵盖设备调试、体位摆放、超声检查、摄取图像、数据分析、数据存储、出具诊断结果（含图文报告）等步骤所需的人力资源、设备运转成本消耗与基本物质资源消耗</v>
          </cell>
          <cell r="F78" t="str">
            <v>部位</v>
          </cell>
        </row>
        <row r="79">
          <cell r="C79" t="str">
            <v>彩色多普勒超声检查（弹性成像）</v>
          </cell>
          <cell r="D79" t="str">
            <v>通过彩色多普勒超声弹性成像技术，对病变组织器官及病灶进行超声弹性成像及诊断。</v>
          </cell>
          <cell r="E79" t="str">
            <v>所定价格涵盖设备调试、体位摆放、超声检查、获取数据、数据分析、数据存储、出具诊断结果（含图文报告）等步骤所需的人力资源、设备运转成本消耗与基本物质资源消耗</v>
          </cell>
          <cell r="F79" t="str">
            <v>器官</v>
          </cell>
        </row>
        <row r="80">
          <cell r="C80" t="str">
            <v>彩色多普勒超声检查（弹性成像）-床旁检查（加收）</v>
          </cell>
          <cell r="D80" t="str">
            <v>通过彩色多普勒超声弹性成像技术，在床旁对病变组织器官及病灶进行超声弹性成像及诊断。</v>
          </cell>
          <cell r="E80" t="str">
            <v>具体的加收标准（减收率或减收金额）由各地依权限制定。</v>
          </cell>
          <cell r="F80" t="str">
            <v>器官</v>
          </cell>
        </row>
        <row r="81">
          <cell r="C81" t="str">
            <v>彩色多普勒超声检查（弹性成像）-人工智能辅助诊断（扩展）</v>
          </cell>
          <cell r="D81" t="str">
            <v>通过彩色多普勒超声弹性成像技术，对病变组织器官及病灶进行超声弹性成像及诊断。</v>
          </cell>
          <cell r="E81" t="str">
            <v>所定价格涵盖设备调试、体位摆放、超声检查、获取数据、数据分析、数据存储、出具诊断结果（含图文报告）等步骤所需的人力资源、设备运转成本消耗与基本物质资源消耗</v>
          </cell>
          <cell r="F81" t="str">
            <v>器官</v>
          </cell>
        </row>
        <row r="82">
          <cell r="C82" t="str">
            <v>彩色多普勒超声检查（胎儿）</v>
          </cell>
          <cell r="D82" t="str">
            <v>通过彩色多普勒超声技术，对胎儿进行超声成像及诊断。</v>
          </cell>
          <cell r="E82" t="str">
            <v>所定价格涵盖设备调试、体位摆放、超声检查、摄取图像、数据分析、数据存储、出具诊断结果（含图文报告）等步骤所需的人力资源、设备运转成本消耗与基本物质资源消耗</v>
          </cell>
          <cell r="F82" t="str">
            <v>胎·次</v>
          </cell>
        </row>
        <row r="83">
          <cell r="C83" t="str">
            <v>彩色多普勒超声检查（胎儿）-床旁检查（加收）</v>
          </cell>
          <cell r="D83" t="str">
            <v>通过彩色多普勒超声技术，在床旁对胎儿进行超声成像及诊断。</v>
          </cell>
          <cell r="E83" t="str">
            <v>具体的加收标准（减收率或减收金额）由各地依权限制定。</v>
          </cell>
          <cell r="F83" t="str">
            <v>胎·次</v>
          </cell>
        </row>
        <row r="84">
          <cell r="C84" t="str">
            <v>彩色多普勒超声检查（胎儿）-腔内检查（加收）</v>
          </cell>
          <cell r="D84" t="str">
            <v>通过彩色多普勒超声技术，对胎儿腔内进行超声成像及诊断。</v>
          </cell>
          <cell r="E84" t="str">
            <v>具体的加收标准（减收率或减收金额）由各地依权限制定。</v>
          </cell>
          <cell r="F84" t="str">
            <v>胎·次</v>
          </cell>
        </row>
        <row r="85">
          <cell r="C85" t="str">
            <v>彩色多普勒超声检查（胎儿）-人工智能辅助诊断（扩展）</v>
          </cell>
          <cell r="D85" t="str">
            <v>通过彩色多普勒超声技术，对胎儿进行超声成像及诊断。</v>
          </cell>
          <cell r="E85" t="str">
            <v>所定价格涵盖设备调试、体位摆放、超声检查、摄取图像、数据分析、数据存储、出具诊断结果（含图文报告）等步骤所需的人力资源、设备运转成本消耗与基本物质资源消耗</v>
          </cell>
          <cell r="F85" t="str">
            <v>胎·次</v>
          </cell>
        </row>
        <row r="86">
          <cell r="C86" t="str">
            <v>彩色多普勒超声检查（胎儿）-早孕期筛查（扩展）</v>
          </cell>
          <cell r="D86" t="str">
            <v>通过彩色多普勒超声技术，进行早孕期筛查。</v>
          </cell>
          <cell r="E86" t="str">
            <v>所定价格涵盖设备调试、体位摆放、超声检查、摄取图像、数据分析、数据存储、出具诊断结果（含图文报告）等步骤所需的人力资源、设备运转成本消耗与基本物质资源消耗</v>
          </cell>
          <cell r="F86" t="str">
            <v>胎·次</v>
          </cell>
        </row>
        <row r="87">
          <cell r="C87" t="str">
            <v>彩色多普勒超声检查（胎儿）-胎儿血流动力学检查（扩展）</v>
          </cell>
          <cell r="D87" t="str">
            <v>通过彩色多普勒超声技术，进行胎儿血流动力学检查及诊断。</v>
          </cell>
          <cell r="E87" t="str">
            <v>所定价格涵盖设备调试、体位摆放、超声检查、摄取图像、数据分析、数据存储、出具诊断结果（含图文报告）等步骤所需的人力资源、设备运转成本消耗与基本物质资源消耗</v>
          </cell>
          <cell r="F87" t="str">
            <v>胎·次</v>
          </cell>
        </row>
        <row r="88">
          <cell r="C88" t="str">
            <v>彩色多普勒超声检查（胎儿系统性筛查）</v>
          </cell>
          <cell r="D88" t="str">
            <v>通过彩色多普勒超声技术，对胎儿组织器官进行超声成像及诊断，排查胎儿结构畸形等异常情况。</v>
          </cell>
          <cell r="E88" t="str">
            <v>所定价格涵盖设备调试、体位摆放、超声检查、摄取图像、数据分析、数据存储、出具诊断结果（含图文报告）等步骤所需的人力资源、设备运转成本消耗与基本物质资源消耗</v>
          </cell>
          <cell r="F88" t="str">
            <v>胎·次</v>
          </cell>
        </row>
        <row r="89">
          <cell r="C89" t="str">
            <v>彩色多普勒超声检查（胎儿系统性筛查）-可疑胎儿产前诊断（加收）</v>
          </cell>
          <cell r="D89" t="str">
            <v>通过彩色多普勒超声技术，对可疑胎儿组织器官进行超声成像及诊断，排查胎儿结构畸形等异常情况。</v>
          </cell>
          <cell r="E89" t="str">
            <v>具体的加收标准（减收率或减收金额）由各地依权限制定。</v>
          </cell>
          <cell r="F89" t="str">
            <v>胎·次</v>
          </cell>
        </row>
        <row r="90">
          <cell r="C90" t="str">
            <v>彩色多普勒超声检查（胎儿系统性筛查）-人工智能辅助诊断（扩展）</v>
          </cell>
          <cell r="D90" t="str">
            <v>通过彩色多普勒超声技术，对胎儿组织器官进行超声成像及诊断，排查胎儿结构畸形等异常情况。</v>
          </cell>
          <cell r="E90" t="str">
            <v>所定价格涵盖设备调试、体位摆放、超声检查、摄取图像、数据分析、数据存储、出具诊断结果（含图文报告）等步骤所需的人力资源、设备运转成本消耗与基本物质资源消耗</v>
          </cell>
          <cell r="F90" t="str">
            <v>胎·次</v>
          </cell>
        </row>
        <row r="91">
          <cell r="C91" t="str">
            <v>彩色多普勒超声检查（胎儿心脏）</v>
          </cell>
          <cell r="D91" t="str">
            <v>通过各种超声技术，观察测量胎儿心脏及大血管的形态结构、运动状态、血流动力学情况，观测左右心室收缩功能和舒张功能参数，进行综合分析，作出诊断。</v>
          </cell>
          <cell r="E91" t="str">
            <v>所定价格涵盖设备调试、体位摆放、超声检查、摄取图像、数据分析、数据存储、出具诊断结果（含图文报告）等步骤所需的人力资源、设备运转成本消耗与基本物质资源消耗</v>
          </cell>
          <cell r="F91" t="str">
            <v>胎·次</v>
          </cell>
        </row>
        <row r="92">
          <cell r="C92" t="str">
            <v>彩色多普勒超声检查（胎儿心脏）-人工智能辅助诊断（扩展）</v>
          </cell>
          <cell r="D92" t="str">
            <v>通过各种超声技术，观察测量胎儿心脏及大血管的形态结构、运动状态、血流动力学情况，观测左右心室收缩功能和舒张功能参数，进行综合分析，作出诊断。</v>
          </cell>
          <cell r="E92" t="str">
            <v>所定价格涵盖设备调试、体位摆放、超声检查、摄取图像、数据分析、数据存储、出具诊断结果（含图文报告）等步骤所需的人力资源、设备运转成本消耗与基本物质资源消耗</v>
          </cell>
          <cell r="F92" t="str">
            <v>胎·次</v>
          </cell>
        </row>
        <row r="93">
          <cell r="C93" t="str">
            <v>超声造影（常规）</v>
          </cell>
          <cell r="D93" t="str">
            <v>通过超声检查，对使用对比剂后器官、组织和病灶的大小、形态、回声、血流信息等情况进行成像及分析，并作出诊断。（不含穿刺/插管）</v>
          </cell>
          <cell r="E93" t="str">
            <v>所定价格涵盖使用对比剂操作、设备调试、体位摆放、超声动态观察、获取数据、成像、数据分析、数据存储、出具诊断结果（含图文报告）等步骤所需的人力资源、设备运转成本消耗与基本物质资源消耗</v>
          </cell>
          <cell r="F93" t="str">
            <v>器官</v>
          </cell>
        </row>
        <row r="94">
          <cell r="C94" t="str">
            <v>超声造影（常规）-立体成像（加收）</v>
          </cell>
          <cell r="D94" t="str">
            <v>通过超声检查，对使用对比剂后器官、组织和病灶的大小、形态、回声、血流信息等情况进行立体成像及分析，并作出诊断。（不含穿刺/插管）</v>
          </cell>
          <cell r="E94" t="str">
            <v>具体的加收标准（减收率或减收金额）由各地依权限制定。</v>
          </cell>
          <cell r="F94" t="str">
            <v>器官</v>
          </cell>
        </row>
        <row r="95">
          <cell r="C95" t="str">
            <v>超声造影（常规）-人工智能辅助诊断（扩展）</v>
          </cell>
          <cell r="D95" t="str">
            <v>通过超声检查，对使用对比剂后器官、组织和病灶的大小、形态、回声、血流信息等情况进行成像及分析，并作出诊断。（不含穿刺/插管）</v>
          </cell>
          <cell r="E95" t="str">
            <v>所定价格涵盖使用对比剂操作、设备调试、体位摆放、超声动态观察、获取数据、成像、数据分析、数据存储、出具诊断结果（含图文报告）等步骤所需的人力资源、设备运转成本消耗与基本物质资源消耗</v>
          </cell>
          <cell r="F95" t="str">
            <v>器官</v>
          </cell>
        </row>
        <row r="96">
          <cell r="C96" t="str">
            <v>超声造影（血管）</v>
          </cell>
          <cell r="D96" t="str">
            <v>通过超声检查，对使用对比剂后血管的形态、血流、血管病变等信息进行成像及分析，并作出诊断。（不含穿刺/插管）</v>
          </cell>
          <cell r="E96" t="str">
            <v>所定价格涵盖使用对比剂操作、设备调试、体位摆放、超声动态观察、获取数据、成像、数据分析、数据存储、出具诊断结果（含图文报告）等步骤所需的人力资源、设备运转成本消耗与基本物质资源消耗</v>
          </cell>
          <cell r="F96" t="str">
            <v>部位</v>
          </cell>
        </row>
        <row r="97">
          <cell r="C97" t="str">
            <v>超声造影（血管）-人工智能辅助诊断（扩展）</v>
          </cell>
          <cell r="D97" t="str">
            <v>通过超声检查，对使用对比剂后血管的形态、血流、血管病变等信息进行成像及分析，并作出诊断。（不含穿刺/插管）</v>
          </cell>
          <cell r="E97" t="str">
            <v>所定价格涵盖使用对比剂操作、设备调试、体位摆放、超声动态观察、获取数据、成像、数据分析、数据存储、出具诊断结果（含图文报告）等步骤所需的人力资源、设备运转成本消耗与基本物质资源消耗</v>
          </cell>
          <cell r="F97" t="str">
            <v>部位</v>
          </cell>
        </row>
        <row r="98">
          <cell r="C98" t="str">
            <v>多普勒检查（周围血管）</v>
          </cell>
          <cell r="D98" t="str">
            <v>利用多普勒技术，检测周围血管形态、血流速度和方向来评估血管的功能和病变情况，并作出诊断。</v>
          </cell>
          <cell r="E98" t="str">
            <v>所定价格涵盖设备调试、超声测量、获取数据、数据分析、数据储存、出具诊断结果（含图文报告）等步骤所需的人力资源、设备运转成本消耗与基本物质资源消耗</v>
          </cell>
          <cell r="F98" t="str">
            <v>次</v>
          </cell>
        </row>
        <row r="99">
          <cell r="C99" t="str">
            <v>多普勒检查（周围血管）-床旁检查（加收）</v>
          </cell>
          <cell r="D99" t="str">
            <v>通过B型超声技术，在床旁对组织器官及病灶进行立体成像超声成像及诊断。</v>
          </cell>
          <cell r="E99" t="str">
            <v>具体的加收标准（加收率或加收金额）由各地依权限制定。</v>
          </cell>
          <cell r="F99" t="str">
            <v>次</v>
          </cell>
        </row>
        <row r="100">
          <cell r="C100" t="str">
            <v>多普勒检查（周围血管）-人工智能辅助诊断（扩展）</v>
          </cell>
          <cell r="D100" t="str">
            <v>利用多普勒技术，检测周围血管形态、血流速度和方向来评估血管的功能和病变情况，并作出诊断。</v>
          </cell>
          <cell r="E100" t="str">
            <v>所定价格涵盖设备调试、超声测量、获取数据、数据分析、数据储存、出具诊断结果（含图文报告）等步骤所需的人力资源、设备运转成本消耗与基本物质资源消耗</v>
          </cell>
          <cell r="F100" t="str">
            <v>次</v>
          </cell>
        </row>
        <row r="101">
          <cell r="C101" t="str">
            <v>多普勒检查（颅内血管）</v>
          </cell>
          <cell r="D101" t="str">
            <v>通过多普勒技术，测定动脉血流方向及速度，对颅底动脉血流动力学进行评价并作出诊断。</v>
          </cell>
          <cell r="E101" t="str">
            <v>所定价格涵盖设备调试、体位摆放、超声检查、获取数据、数据分析、数据存储、出具诊断结果（含图文报告）等步骤所需的人力资源、设备运转成本消耗与基本物质资源消耗</v>
          </cell>
          <cell r="F101" t="str">
            <v>次</v>
          </cell>
        </row>
        <row r="102">
          <cell r="C102" t="str">
            <v>多普勒检查（颅内血管）-床旁检查（加收）</v>
          </cell>
          <cell r="D102" t="str">
            <v>通过多普勒技术，在床旁测定动脉血流方向及速度，对颅底动脉血流动力学进行评价并作出诊断。</v>
          </cell>
          <cell r="E102" t="str">
            <v>具体的加收标准（加收率或加收金额）由各地依权限制定。</v>
          </cell>
          <cell r="F102" t="str">
            <v>次</v>
          </cell>
        </row>
        <row r="104">
          <cell r="C104" t="str">
            <v>多普勒检查（颅内血管）-特殊方式检查（加收）</v>
          </cell>
          <cell r="D104" t="str">
            <v>通过多普勒技术，测定动脉血流方向及速度并行特殊方式检查，对颅底动脉血流动力学进行评价并作出诊断。</v>
          </cell>
          <cell r="E104" t="str">
            <v>具体的加收标准（加收率或加收金额）由各地依权限制定。</v>
          </cell>
          <cell r="F104" t="str">
            <v>次</v>
          </cell>
        </row>
        <row r="105">
          <cell r="C105" t="str">
            <v>多普勒检查（颅内血管）-人工智能辅助诊断（扩展）</v>
          </cell>
          <cell r="D105" t="str">
            <v>通过多普勒技术，测定动脉血流方向及速度，对颅底动脉血流动力学进行评价并作出诊断。</v>
          </cell>
          <cell r="E105" t="str">
            <v>所定价格涵盖设备调试、体位摆放、超声检查、获取数据、数据分析、数据存储、出具诊断结果（含图文报告）等步骤所需的人力资源、设备运转成本消耗与基本物质资源消耗</v>
          </cell>
          <cell r="F105" t="str">
            <v>次</v>
          </cell>
        </row>
        <row r="106">
          <cell r="C106" t="str">
            <v>多普勒检查（颅内血管）-栓子监测（扩展）</v>
          </cell>
          <cell r="D106" t="str">
            <v>通过多普勒技术进行栓子监测。</v>
          </cell>
          <cell r="E106" t="str">
            <v>所定价格涵盖设备调试、体位摆放、超声检查、获取数据、数据分析、数据存储、出具诊断结果（含图文报告）等步骤所需的人力资源、设备运转成本消耗与基本物质资源消耗</v>
          </cell>
          <cell r="F106" t="str">
            <v>次</v>
          </cell>
        </row>
        <row r="107">
          <cell r="C107" t="str">
            <v>放射性核素平面显像（静态）</v>
          </cell>
          <cell r="D107" t="str">
            <v>通过采集体内放射性静态分布图像，提供组织器官的功能信息。</v>
          </cell>
          <cell r="E107" t="str">
            <v>所定价格涵盖放射性药品注射或口服给药、摆位、图像采集、数字影像处理与上传存储（含数字方式）、分析、出具报告等步骤所需的人力资源、设备运转成本消耗与基本物质资源消耗</v>
          </cell>
          <cell r="F107" t="str">
            <v>部位</v>
          </cell>
        </row>
        <row r="108">
          <cell r="C108" t="str">
            <v>放射性核素平面显像（静态）-增加体位（加收）</v>
          </cell>
          <cell r="D108" t="str">
            <v>通过增加体位采集体内放射性静态分布图像，提供组织器官的功能信息。</v>
          </cell>
          <cell r="E108" t="str">
            <v>具体的加收标准（加收率或加收金额）由各地依权限制定。</v>
          </cell>
          <cell r="F108" t="str">
            <v>体位</v>
          </cell>
        </row>
        <row r="109">
          <cell r="C109" t="str">
            <v>放射性核素平面显像（静态）-延迟显像（加收）</v>
          </cell>
          <cell r="D109" t="str">
            <v>通过结合延迟显像采集体内放射性静态分布图像，提供组织器官的功能信息。</v>
          </cell>
          <cell r="E109" t="str">
            <v>具体的加收标准（加收率或加收金额）由各地依权限制定。</v>
          </cell>
          <cell r="F109" t="str">
            <v>部位</v>
          </cell>
        </row>
        <row r="110">
          <cell r="C110" t="str">
            <v>放射性核素平面显像（静态）-人工智能辅助诊断（扩展）</v>
          </cell>
          <cell r="D110" t="str">
            <v>通过采集体内放射性静态分布图像，提供组织器官的功能信息。</v>
          </cell>
          <cell r="E110" t="str">
            <v>所定价格涵盖放射性药品注射或口服给药、摆位、图像采集、数字影像处理与上传存储（含数字方式）、分析、出具报告等步骤所需的人力资源、设备运转成本消耗与基本物质资源消耗</v>
          </cell>
          <cell r="F110" t="str">
            <v>部位</v>
          </cell>
        </row>
        <row r="111">
          <cell r="C111" t="str">
            <v>放射性核素平面显像（动态）</v>
          </cell>
          <cell r="D111" t="str">
            <v>通过采集体内放射性动态分布图像，提供组织器官的功能信息。</v>
          </cell>
          <cell r="E111" t="str">
            <v>所定价格涵盖放射性药品注射或口服给药、摆位、图像采集、数字影像处理与上传存储（含数字方式）、分析、出具报告等步骤所需的人力资源、设备运转成本消耗与基本物质资源消耗</v>
          </cell>
          <cell r="F111" t="str">
            <v>部位</v>
          </cell>
        </row>
        <row r="112">
          <cell r="C112" t="str">
            <v>放射性核素平面显像（动态）-增加体位（加收）</v>
          </cell>
          <cell r="D112" t="str">
            <v>通过增加体位采集体内放射性动态分布图像，提供组织器官的功能信息。</v>
          </cell>
          <cell r="E112" t="str">
            <v>所定价格涵盖放射性药品注射或口服给药、摆位、图像采集、数字影像处理与上传存储（含数字方式）、分析、出具报告等步骤所需的人力资源、设备运转成本消耗与基本物质资源消耗</v>
          </cell>
          <cell r="F112" t="str">
            <v>体位</v>
          </cell>
        </row>
        <row r="113">
          <cell r="C113" t="str">
            <v>放射性核素平面显像（动态）-延迟显像（加收）</v>
          </cell>
          <cell r="D113" t="str">
            <v>通过结合延迟显像采集体内放射性动态分布图像，提供组织器官的功能信息。</v>
          </cell>
          <cell r="E113" t="str">
            <v>所定价格涵盖放射性药品注射或口服给药、摆位、图像采集、数字影像处理与上传存储（含数字方式）、分析、出具报告等步骤所需的人力资源、设备运转成本消耗与基本物质资源消耗</v>
          </cell>
          <cell r="F113" t="str">
            <v>部位</v>
          </cell>
        </row>
        <row r="114">
          <cell r="C114" t="str">
            <v>放射性核素平面显像（动态）-人工智能辅助诊断（扩展）</v>
          </cell>
          <cell r="D114" t="str">
            <v>通过采集体内放射性动态分布图像，提供组织器官的功能信息。</v>
          </cell>
          <cell r="E114" t="str">
            <v>所定价格涵盖放射性药品注射或口服给药、摆位、图像采集、数字影像处理与上传存储（含数字方式）、分析、出具报告等步骤所需的人力资源、设备运转成本消耗与基本物质资源消耗</v>
          </cell>
          <cell r="F114" t="str">
            <v>部位</v>
          </cell>
        </row>
        <row r="115">
          <cell r="C115" t="str">
            <v>放射性核素平面显像（全身）</v>
          </cell>
          <cell r="D115" t="str">
            <v>通过采集体内放射性全身分布图像，提供组织器官的功能信息。</v>
          </cell>
          <cell r="E115" t="str">
            <v>所定价格涵盖放射性药品注射或口服给药、摆位、图像采集、数字影像处理与上传存储（含数字方式）、分析、出具报告等步骤所需的人力资源、设备运转成本消耗与基本物质资源消耗</v>
          </cell>
          <cell r="F115" t="str">
            <v>次</v>
          </cell>
        </row>
        <row r="116">
          <cell r="C116" t="str">
            <v>放射性核素平面显像（全身）-增加体位（加收）</v>
          </cell>
          <cell r="D116" t="str">
            <v>通过增加体位采集体内放射性全身分布图像，提供组织器官的功能信息。</v>
          </cell>
          <cell r="E116" t="str">
            <v>所定价格涵盖放射性药品注射或口服给药、摆位、图像采集、数字影像处理与上传存储（含数字方式）、分析、出具报告等步骤所需的人力资源、设备运转成本消耗与基本物质资源消耗</v>
          </cell>
          <cell r="F116" t="str">
            <v>体位</v>
          </cell>
        </row>
        <row r="117">
          <cell r="C117" t="str">
            <v>放射性核素平面显像（全身）-延迟显像（加收）</v>
          </cell>
          <cell r="D117" t="str">
            <v>通过结合延迟显像采集体内放射性全身分布图像，提供组织器官的功能信息。</v>
          </cell>
          <cell r="E117" t="str">
            <v>所定价格涵盖放射性药品注射或口服给药、摆位、图像采集、数字影像处理与上传存储（含数字方式）、分析、出具报告等步骤所需的人力资源、设备运转成本消耗与基本物质资源消耗</v>
          </cell>
          <cell r="F117" t="str">
            <v>次</v>
          </cell>
        </row>
        <row r="118">
          <cell r="C118" t="str">
            <v>放射性核素平面显像（全身）-人工智能辅助诊断（扩展）</v>
          </cell>
          <cell r="D118" t="str">
            <v>通过采集体内放射性全身分布图像，提供组织器官的功能信息。</v>
          </cell>
          <cell r="E118" t="str">
            <v>所定价格涵盖放射性药品注射或口服给药、摆位、图像采集、数字影像处理与上传存储（含数字方式）、分析、出具报告等步骤所需的人力资源、设备运转成本消耗与基本物质资源消耗</v>
          </cell>
          <cell r="F118" t="str">
            <v>次</v>
          </cell>
        </row>
        <row r="119">
          <cell r="C119" t="str">
            <v>单光子发射断层显像（SPECT）（部位）</v>
          </cell>
          <cell r="D119" t="str">
            <v>通过采集体内放射性静态断层分布图像，提供单个脏器或组织功能信息。</v>
          </cell>
          <cell r="E119" t="str">
            <v>所定价格涵盖放射性药品注射或口服给药、摆位、图像采集、数字影像处理与上传存储（含数字方式）、分析、出具报告等步骤所需的人力资源、设备运转成本消耗与基本物质资源消耗</v>
          </cell>
          <cell r="F119" t="str">
            <v>次</v>
          </cell>
        </row>
        <row r="120">
          <cell r="C120" t="str">
            <v>单光子发射断层显像（SPECT）（部位）-增加脏器（加收）</v>
          </cell>
          <cell r="D120" t="str">
            <v>通过采集体内放射性静态断层分布图像，提供增加脏器或组织的功能信息。</v>
          </cell>
          <cell r="E120" t="str">
            <v>所定价格涵盖放射性药品注射或口服给药、摆位、图像采集、数字影像处理与上传存储（含数字方式）、分析、出具报告等步骤所需的人力资源、设备运转成本消耗与基本物质资源消耗</v>
          </cell>
          <cell r="F120" t="str">
            <v>脏器</v>
          </cell>
        </row>
        <row r="121">
          <cell r="C121" t="str">
            <v>单光子发射断层显像（SPECT）（部位）-负荷显像（加收）</v>
          </cell>
          <cell r="D121" t="str">
            <v>通过负荷显像采集体内放射性静态断层分布图像，提供单个脏器或组织功能信息。</v>
          </cell>
          <cell r="E121" t="str">
            <v>所定价格涵盖放射性药品注射或口服给药、摆位、图像采集、数字影像处理与上传存储（含数字方式）、分析、出具报告等步骤所需的人力资源、设备运转成本消耗与基本物质资源消耗</v>
          </cell>
          <cell r="F121" t="str">
            <v>次</v>
          </cell>
        </row>
        <row r="122">
          <cell r="C122" t="str">
            <v>单光子发射断层显像（SPECT）（部位）-单光子发射计算机断层显像/计算机断层扫描（SPECT/CT）图像融合（加收）</v>
          </cell>
          <cell r="D122" t="str">
            <v>通过单光子发射计算机断层显像/计算机断层扫描（SPECT/CT）图像融合提供单个脏器或组织功能信息。</v>
          </cell>
          <cell r="E122" t="str">
            <v>所定价格涵盖放射性药品注射或口服给药、摆位、图像采集、数字影像处理与上传存储（含数字方式）、分析、出具报告等步骤所需的人力资源、设备运转成本消耗与基本物质资源消耗</v>
          </cell>
          <cell r="F122" t="str">
            <v>次</v>
          </cell>
        </row>
        <row r="123">
          <cell r="C123" t="str">
            <v>单光子发射断层显像（SPECT）（部位）-人工智能辅助诊断（扩展）</v>
          </cell>
          <cell r="D123" t="str">
            <v>通过采集体内放射性静态断层分布图像，提供单个脏器或组织功能信息。</v>
          </cell>
          <cell r="E123" t="str">
            <v>所定价格涵盖放射性药品注射或口服给药、摆位、图像采集、数字影像处理与上传存储（含数字方式）、分析、出具报告等步骤所需的人力资源、设备运转成本消耗与基本物质资源消耗</v>
          </cell>
          <cell r="F123" t="str">
            <v>次</v>
          </cell>
        </row>
        <row r="124">
          <cell r="C124" t="str">
            <v>单光子发射断层显像（SPECT）（全身）</v>
          </cell>
          <cell r="D124" t="str">
            <v>通过采集体内放射性全身断层分布图像，提供全身脏器或组织功能信息。</v>
          </cell>
          <cell r="E124" t="str">
            <v>所定价格涵盖放射性药品注射或口服给药、摆位、图像采集、数字影像处理与上传存储（含数字方式）、分析、出具报告等步骤所需的人力资源、设备运转成本消耗与基本物质资源消耗</v>
          </cell>
          <cell r="F124" t="str">
            <v>次</v>
          </cell>
        </row>
        <row r="125">
          <cell r="C125" t="str">
            <v>单光子发射断层显像（SPECT）（全身）-负荷显像（加收）</v>
          </cell>
          <cell r="D125" t="str">
            <v>通过负荷显像采集体内放射性全身断层分布图像，提供全身脏器或组织功能信息。</v>
          </cell>
          <cell r="E125" t="str">
            <v>所定价格涵盖放射性药品注射或口服给药、摆位、图像采集、数字影像处理与上传存储（含数字方式）、分析、出具报告等步骤所需的人力资源、设备运转成本消耗与基本物质资源消耗</v>
          </cell>
          <cell r="F125" t="str">
            <v>次</v>
          </cell>
        </row>
        <row r="126">
          <cell r="C126" t="str">
            <v>单光子发射断层显像（SPECT）（全身）-单光子发射计算机断层显像/计算机断层扫描（SPECT/CT）图像融合（加收）</v>
          </cell>
          <cell r="D126" t="str">
            <v>通过单光子发射计算机断层显像/计算机断层扫描（SPECT/CT）图像融合提供全身脏器或组织功能信息。</v>
          </cell>
          <cell r="E126" t="str">
            <v>所定价格涵盖放射性药品注射或口服给药、摆位、图像采集、数字影像处理与上传存储（含数字方式）、分析、出具报告等步骤所需的人力资源、设备运转成本消耗与基本物质资源消耗</v>
          </cell>
          <cell r="F126" t="str">
            <v>次</v>
          </cell>
        </row>
        <row r="127">
          <cell r="C127" t="str">
            <v>单光子发射断层显像（SPECT）（全身）-人工智能辅助诊断（扩展）</v>
          </cell>
          <cell r="D127" t="str">
            <v>通过采集体内放射性全身断层分布图像，提供全身脏器或组织功能信息。</v>
          </cell>
          <cell r="E127" t="str">
            <v>所定价格涵盖放射性药品注射或口服给药、摆位、图像采集、数字影像处理与上传存储（含数字方式）、分析、出具报告等步骤所需的人力资源、设备运转成本消耗与基本物质资源消耗</v>
          </cell>
          <cell r="F127" t="str">
            <v>次</v>
          </cell>
        </row>
        <row r="128">
          <cell r="C128" t="str">
            <v>正电子发射计算机断层显像/计算机断层扫描（PET/CT）（局部）</v>
          </cell>
          <cell r="D128" t="str">
            <v>通过正电子发射计算机断层显像设备与计算机体层扫描设备进行显像，提供局部组织器官的形态结构、代谢和功能信息。</v>
          </cell>
          <cell r="E128" t="str">
            <v>所定价格涵盖放射性药品注射、口服给药或其他、摆位、图像采集、数字影像处理与上传存储（含数字方式）、分析、出具报告等步骤所需的人力资源、设备运转成本消耗与基本物质资源消耗</v>
          </cell>
          <cell r="F128" t="str">
            <v>部位</v>
          </cell>
        </row>
        <row r="129">
          <cell r="C129" t="str">
            <v>正电子发射计算机断层显像/计算机断层扫描（PET/CT）（局部）-人工智能辅助诊断（扩展）</v>
          </cell>
          <cell r="D129" t="str">
            <v>通过正电子发射计算机断层显像设备与计算机体层扫描设备进行显像，提供局部组织器官的形态结构、代谢和功能信息。</v>
          </cell>
          <cell r="E129" t="str">
            <v>所定价格涵盖放射性药品注射、口服给药或其他、摆位、图像采集、数字影像处理与上传存储（含数字方式）、分析、出具报告等步骤所需的人力资源、设备运转成本消耗与基本物质资源消耗</v>
          </cell>
          <cell r="F129" t="str">
            <v>部位</v>
          </cell>
        </row>
        <row r="130">
          <cell r="C130" t="str">
            <v>正电子发射计算机断层显像/计算机断层扫描（PET/CT）（局部）-延迟显像（扩展）</v>
          </cell>
          <cell r="D130" t="str">
            <v>通过正电子发射计算机断层显像设备与计算机体层扫描设备结合延迟显像，提供局部组织器官的形态结构、代谢和功能信息。</v>
          </cell>
          <cell r="E130" t="str">
            <v>所定价格涵盖放射性药品注射、口服给药或其他、摆位、图像采集、数字影像处理与上传存储（含数字方式）、分析、出具报告等步骤所需的人力资源、设备运转成本消耗与基本物质资源消耗</v>
          </cell>
          <cell r="F130" t="str">
            <v>部位</v>
          </cell>
        </row>
        <row r="131">
          <cell r="C131" t="str">
            <v>正电子发射计算机断层显像/计算机断层扫描（PET/CT）（躯干）</v>
          </cell>
          <cell r="D131" t="str">
            <v>通过正电子发射计算机断层显像设备与计算机体层扫描设备进行显像，提供躯干组织器官的形态结构、代谢和功能信息。</v>
          </cell>
          <cell r="E131" t="str">
            <v>所定价格涵盖放射性药品注射、口服给药或其他、摆位、图像采集、数字影像处理与上传存储（含数字方式）、分析、出具报告等步骤所需的人力资源、设备运转成本消耗与基本物质资源消耗</v>
          </cell>
          <cell r="F131" t="str">
            <v>部位</v>
          </cell>
        </row>
        <row r="132">
          <cell r="C132" t="str">
            <v>正电子发射计算机断层显像/计算机断层扫描（PET/CT）（躯干）-全身加收（加收）</v>
          </cell>
          <cell r="D132" t="str">
            <v>通过正电子发射计算机断层显像设备与计算机体层扫描设备进行显像，提供全身组织器官的形态结构、代谢和功能信息。</v>
          </cell>
          <cell r="E132" t="str">
            <v>所定价格涵盖放射性药品注射、口服给药或其他、摆位、图像采集、数字影像处理与上传存储（含数字方式）、分析、出具报告等步骤所需的人力资源、设备运转成本消耗与基本物质资源消耗</v>
          </cell>
          <cell r="F132" t="str">
            <v>次</v>
          </cell>
        </row>
        <row r="133">
          <cell r="C133" t="str">
            <v>正电子发射计算机断层显像/计算机断层扫描（PET/CT）（躯干）-人工智能辅助诊断（扩展）</v>
          </cell>
          <cell r="D133" t="str">
            <v>通过正电子发射计算机断层显像设备与计算机体层扫描设备进行显像，提供躯干组织器官的形态结构、代谢和功能信息。</v>
          </cell>
          <cell r="E133" t="str">
            <v>所定价格涵盖放射性药品注射、口服给药或其他、摆位、图像采集、数字影像处理与上传存储（含数字方式）、分析、出具报告等步骤所需的人力资源、设备运转成本消耗与基本物质资源消耗</v>
          </cell>
          <cell r="F133" t="str">
            <v>部位</v>
          </cell>
        </row>
        <row r="134">
          <cell r="C134" t="str">
            <v>正电子发射计算机断层显像/计算机断层扫描（PET/CT）（躯干）-延迟显像（扩展）</v>
          </cell>
          <cell r="D134" t="str">
            <v>通过正电子发射计算机断层显像设备与计算机体层扫描设备结合延迟显像，提供躯干组织器官的形态结构、代谢和功能信息。</v>
          </cell>
          <cell r="E134" t="str">
            <v>所定价格涵盖放射性药品注射、口服给药或其他、摆位、图像采集、数字影像处理与上传存储（含数字方式）、分析、出具报告等步骤所需的人力资源、设备运转成本消耗与基本物质资源消耗</v>
          </cell>
          <cell r="F134" t="str">
            <v>部位</v>
          </cell>
        </row>
        <row r="135">
          <cell r="C135" t="str">
            <v>正电子发射计算机断层显像/磁共振成像（PET/MRI）（局部）</v>
          </cell>
          <cell r="D135" t="str">
            <v>通过正电子发射计算机断层显像设备与磁共振设备进行显像，提供局部组织器官的形态结构、代谢和功能信息。</v>
          </cell>
          <cell r="E135" t="str">
            <v>所定价格涵盖放射性药品注射、口服给药或其他、摆位、图像采集、数字影像处理与上传存储（含数字方式）、分析、出具报告等步骤所需的人力资源、设备运转成本消耗与基本物质资源消耗</v>
          </cell>
          <cell r="F135" t="str">
            <v>部位</v>
          </cell>
        </row>
        <row r="136">
          <cell r="C136" t="str">
            <v>正电子发射计算机断层显像/磁共振成像（PET/MRI）（局部）-人工智能辅助诊断（扩展）</v>
          </cell>
          <cell r="D136" t="str">
            <v>通过正电子发射计算机断层显像设备与磁共振设备进行显像，提供局部组织器官的形态结构、代谢和功能信息。</v>
          </cell>
          <cell r="E136" t="str">
            <v>所定价格涵盖放射性药品注射、口服给药或其他、摆位、图像采集、数字影像处理与上传存储（含数字方式）、分析、出具报告等步骤所需的人力资源、设备运转成本消耗与基本物质资源消耗</v>
          </cell>
          <cell r="F136" t="str">
            <v>部位</v>
          </cell>
        </row>
        <row r="137">
          <cell r="C137" t="str">
            <v>正电子发射计算机断层显像/磁共振成像（PET/MRI）（躯干）</v>
          </cell>
          <cell r="D137" t="str">
            <v>通过正电子发射计算机断层显像设备与磁共振设备进行显像，提供躯干组织器官的形态结构、代谢和功能信息。</v>
          </cell>
          <cell r="E137" t="str">
            <v>所定价格涵盖放射性药品注射、口服给药或其他、摆位、图像采集、数字影像处理与上传存储（含数字方式）、分析、出具报告等步骤所需的人力资源、设备运转成本消耗与基本物质资源消耗</v>
          </cell>
          <cell r="F137" t="str">
            <v>部位</v>
          </cell>
        </row>
        <row r="138">
          <cell r="C138" t="str">
            <v>正电子发射计算机断层显像/磁共振成像（PET/MRI）（躯干）-全身加收（加收）</v>
          </cell>
          <cell r="D138" t="str">
            <v>通过正电子发射计算机断层显像设备与磁共振设备进行显像，提供全身组织器官的形态结构、代谢和功能信息。</v>
          </cell>
          <cell r="E138" t="str">
            <v>所定价格涵盖放射性药品注射、口服给药或其他、摆位、图像采集、数字影像处理与上传存储（含数字方式）、分析、出具报告等步骤所需的人力资源、设备运转成本消耗与基本物质资源消耗</v>
          </cell>
          <cell r="F138" t="str">
            <v>次</v>
          </cell>
        </row>
        <row r="139">
          <cell r="C139" t="str">
            <v>正电子发射计算机断层显像/磁共振成像（PET/MRI）（躯干）-人工智能辅助诊断（扩展）</v>
          </cell>
          <cell r="D139" t="str">
            <v>通过正电子发射计算机断层显像设备与磁共振设备进行显像，提供躯干组织器官的形态结构、代谢和功能信息。</v>
          </cell>
          <cell r="E139" t="str">
            <v>所定价格涵盖放射性药品注射、口服给药或其他、摆位、图像采集、数字影像处理与上传存储（含数字方式）、分析、出具报告等步骤所需的人力资源、设备运转成本消耗与基本物质资源消耗</v>
          </cell>
          <cell r="F139" t="str">
            <v>部位</v>
          </cell>
        </row>
        <row r="140">
          <cell r="C140" t="str">
            <v>甲状腺摄碘131试验</v>
          </cell>
          <cell r="D140" t="str">
            <v>通过甲状腺摄取碘131试验，动态评估甲状腺对碘的吸收功能，提供甲状腺功能状况的信息。</v>
          </cell>
          <cell r="E140" t="str">
            <v>所定价格涵盖放射性药品给药、标准源制备、多点测量、计数、计算甲状腺摄碘率、数据存储、出具报告等步骤所需的人力资源与基本物质资源消耗</v>
          </cell>
          <cell r="F140" t="str">
            <v>次</v>
          </cell>
        </row>
        <row r="141">
          <cell r="C141" t="str">
            <v>尿碘131排泄试验</v>
          </cell>
          <cell r="D141" t="str">
            <v>通过测量尿液中排泄的碘131量，实现对体内碘含量情况的评估。</v>
          </cell>
          <cell r="E141" t="str">
            <v>所定价格涵盖放射性药品给药、收集尿液、标准源制备、测量、数据分析与计算、出具报告等步骤所需的人力资源与基本物质资源消耗</v>
          </cell>
          <cell r="F141" t="str">
            <v>次</v>
          </cell>
        </row>
        <row r="142">
          <cell r="C142" t="str">
            <v>核素标记测定</v>
          </cell>
          <cell r="D142" t="str">
            <v>通过放射性同位素标记红细胞、白蛋白，测定体内总红细胞量、红细胞在体内的平均存活时间及总血浆量，辅助诊断和管理血液疾病、心血管疾病、肾脏疾病及体液失衡状态。</v>
          </cell>
          <cell r="E142" t="str">
            <v>所定价格涵盖取血、核素标记红细胞、白蛋白制备、标记红细胞、白蛋白静脉注射、再次取血、放射性测量、计算、出具报告等步骤所需的人力资源与基本物质资源消耗</v>
          </cell>
          <cell r="F142" t="str">
            <v>项</v>
          </cell>
        </row>
        <row r="143">
          <cell r="C143" t="str">
            <v>肾图</v>
          </cell>
          <cell r="D143" t="str">
            <v>通过核素肾功能扫描，测量肾脏滤过率、排泄功能及血流情况，实现对肾脏功能的综合评估。</v>
          </cell>
          <cell r="E143" t="str">
            <v>所定价格涵盖放射性药品注射或口服给药、摆位、图像采集、出具报告等步骤所需的人力资源与基本物质资源消耗</v>
          </cell>
          <cell r="F143" t="str">
            <v>次</v>
          </cell>
        </row>
        <row r="144">
          <cell r="C144" t="str">
            <v>肾图-干预肾图（加收）</v>
          </cell>
          <cell r="D144" t="str">
            <v>通过某种干预手段后核素肾功能扫描，测量肾脏滤过率、排泄功能及血流情况，实现对肾脏功能的综合评估。</v>
          </cell>
          <cell r="E144" t="str">
            <v>所定价格涵盖放射性药品注射或口服给药、摆位、图像采集、出具报告等步骤所需的人力资源与基本物质资源消耗</v>
          </cell>
          <cell r="F144" t="str">
            <v>次</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放射检查工作底稿-定"/>
      <sheetName val="放射检查-未改"/>
      <sheetName val="附件1.四川省放射检查类医疗服务价格项目省管公立医疗机构"/>
      <sheetName val="附件1.四川省放射检查类vs安徽"/>
      <sheetName val="附件1.四川省放射检查类医疗服务价格项目省管公立医疗机构(扩)"/>
      <sheetName val="Sheet1"/>
      <sheetName val="附件1.1四川省放射检查类整合-已扩码"/>
      <sheetName val="附件1.2四川省放射检查类新增-已扩码"/>
      <sheetName val="附件2.四川省停用放射检查类医疗服务价格项目表"/>
      <sheetName val="附件3-1成本测算表(X线摄影成像-动态X线摄影)"/>
      <sheetName val="附件3-2成本测算表(X线摄影成像-影像拼接成像)"/>
      <sheetName val="附件3-3X线摄影成像（牙片）"/>
      <sheetName val="附件3-4X线摄影成像（乳腺）"/>
      <sheetName val="附件3-5计算机体层成像（CT）平扫-能量成像"/>
      <sheetName val="附件3-6计算机体层成像（CT）平扫-薄层扫描"/>
      <sheetName val="附件3-7计算机体层成像（CT）平扫-冠脉钙化积分"/>
      <sheetName val="计算机体层成像（CT）增强-60%"/>
      <sheetName val="附件3-8计算机体层成像（CT）增强-能量成像"/>
      <sheetName val="附件3-9计算机体层成像（CT）增强-薄层扫描"/>
      <sheetName val="附件3-10计算机体层（CT）造影成像（血管）"/>
      <sheetName val="附件3-11计算机体层（CT）造影成像（血管）-能量成像"/>
      <sheetName val="附件3-12计算机体层（CT）灌注成像"/>
      <sheetName val="磁共振（MR）增强-60%"/>
      <sheetName val="附件3-13磁共振（MR）平扫复杂成像"/>
      <sheetName val="附件3-14磁共振（MR）增强-特殊"/>
      <sheetName val="附件3-15磁共振（MR）增强-心脏"/>
      <sheetName val="附件3-16磁共振（MR）平扫成像（血管）-高分辨率血管"/>
      <sheetName val="附件3-17磁共振（MR）增强成像（血管）"/>
      <sheetName val="磁共振（MR）增强成像（血管）-60%"/>
      <sheetName val="附件3-18磁共振（MR）增强成像（血管）-高分辨率血管"/>
      <sheetName val="附件3-19磁共振（MR）增强成像（血管）-冠状动脉"/>
      <sheetName val="附件3-20磁共振（MR）灌注成像"/>
      <sheetName val="附件3-21放射性核素平面显像（全身）-增加体位"/>
      <sheetName val="附件3-22放射性核素平面显像（全身）-延迟显像"/>
      <sheetName val="附件3-23单光子发射断层显像（SPECT）（部位）-增加脏器"/>
      <sheetName val="单光子发射断层显像（SPECT）负荷显像"/>
      <sheetName val="附件3-24单光子发射断层显像（部位）-单光子断层、图像融合"/>
      <sheetName val="附件3-25单光子发射断层显像（SPECT）（全身） "/>
      <sheetName val="单光子发射断层显像（SPECT）（全身）  (负荷显像)"/>
      <sheetName val="附件3-26单光子发射断层显像（全身）-单光子断层、图像融合"/>
      <sheetName val="附件3-27正电子发射机算起断层显像、计算机断层扫描"/>
      <sheetName val="附件3-28正电子发射机算起断层显像、磁共振成像"/>
      <sheetName val="附件3-29正电子发射机算起断层显像、磁共振成像 (全身)"/>
      <sheetName val="附件3-20 肾图（干预肾图）"/>
      <sheetName val="肾图(干预肾图）"/>
      <sheetName val="附件4-四川省放射检查类医疗服务价格项目可另收费物耗清单"/>
      <sheetName val="附件4-四川省放射检查类医疗服务价格项目可另收费物耗清单(2)"/>
    </sheetNames>
    <sheetDataSet>
      <sheetData sheetId="0">
        <row r="35">
          <cell r="AC35">
            <v>0.666666666666667</v>
          </cell>
          <cell r="AD35" t="str">
            <v>67%</v>
          </cell>
          <cell r="AE35" t="str">
            <v>67%</v>
          </cell>
          <cell r="AF35" t="str">
            <v>67%</v>
          </cell>
          <cell r="AG35" t="str">
            <v>67%</v>
          </cell>
        </row>
        <row r="124">
          <cell r="AC124">
            <v>622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M110"/>
  <sheetViews>
    <sheetView tabSelected="1" view="pageBreakPreview" zoomScaleNormal="100" topLeftCell="A92" workbookViewId="0">
      <selection activeCell="AN18" sqref="AN18:AQ26"/>
    </sheetView>
  </sheetViews>
  <sheetFormatPr defaultColWidth="8.88333333333333" defaultRowHeight="13.5"/>
  <cols>
    <col min="1" max="1" width="7.5" style="4" customWidth="1"/>
    <col min="2" max="2" width="10.4416666666667" style="4" customWidth="1"/>
    <col min="3" max="3" width="11.75" style="4" customWidth="1"/>
    <col min="4" max="4" width="23.75" style="4" customWidth="1"/>
    <col min="5" max="5" width="31.75" style="4" customWidth="1"/>
    <col min="6" max="6" width="11.225" style="4" customWidth="1"/>
    <col min="7" max="7" width="9.425" style="4" customWidth="1"/>
    <col min="8" max="8" width="6.44166666666667" style="4" customWidth="1"/>
    <col min="9" max="9" width="21.1083333333333" style="4" customWidth="1"/>
    <col min="10" max="10" width="20.1333333333333" style="5" hidden="1" customWidth="1"/>
    <col min="11" max="15" width="5.225" style="4" hidden="1" customWidth="1"/>
    <col min="16" max="16" width="11.8833333333333" style="4" hidden="1" customWidth="1"/>
    <col min="17" max="21" width="8.38333333333333" style="6" customWidth="1"/>
    <col min="22" max="22" width="8.38333333333333" style="6" hidden="1" customWidth="1"/>
    <col min="23" max="23" width="8.75" style="6" hidden="1" customWidth="1"/>
    <col min="24" max="24" width="20.6666666666667" style="7" hidden="1" customWidth="1"/>
    <col min="25" max="25" width="17.6333333333333" style="8" hidden="1" customWidth="1"/>
    <col min="26" max="26" width="13.1083333333333" style="9" hidden="1" customWidth="1"/>
    <col min="27" max="27" width="9.88333333333333" style="9" hidden="1" customWidth="1"/>
    <col min="28" max="33" width="8.88333333333333" style="10" hidden="1" customWidth="1"/>
    <col min="34" max="35" width="8.88333333333333" style="4" hidden="1" customWidth="1"/>
    <col min="36" max="36" width="13.3833333333333" style="4" hidden="1" customWidth="1"/>
    <col min="37" max="39" width="12.8833333333333" style="4" hidden="1" customWidth="1"/>
    <col min="40" max="41" width="12.8833333333333" style="4"/>
    <col min="42" max="16384" width="8.88333333333333" style="4"/>
  </cols>
  <sheetData>
    <row r="1" ht="21" spans="1:31">
      <c r="A1" s="11" t="s">
        <v>0</v>
      </c>
      <c r="B1" s="11"/>
      <c r="C1" s="11"/>
      <c r="D1" s="11"/>
      <c r="E1" s="11"/>
      <c r="F1" s="11"/>
      <c r="G1" s="11"/>
      <c r="H1" s="11"/>
      <c r="I1" s="11"/>
      <c r="J1" s="11"/>
      <c r="K1" s="11"/>
      <c r="L1" s="11"/>
      <c r="M1" s="11"/>
      <c r="N1" s="11"/>
      <c r="O1" s="11"/>
      <c r="P1" s="11"/>
      <c r="Q1" s="11"/>
      <c r="R1" s="11"/>
      <c r="S1" s="11"/>
      <c r="T1" s="11"/>
      <c r="U1" s="11"/>
      <c r="V1" s="55"/>
      <c r="W1" s="56"/>
      <c r="X1" s="57"/>
      <c r="Y1" s="64"/>
      <c r="Z1" s="65"/>
      <c r="AA1" s="65"/>
      <c r="AB1" s="66"/>
      <c r="AC1" s="66"/>
      <c r="AD1" s="66"/>
      <c r="AE1" s="66"/>
    </row>
    <row r="2" spans="1:31">
      <c r="A2" s="12"/>
      <c r="B2" s="13"/>
      <c r="C2" s="13"/>
      <c r="D2" s="13"/>
      <c r="E2" s="13"/>
      <c r="F2" s="13"/>
      <c r="G2" s="13"/>
      <c r="H2" s="13"/>
      <c r="I2" s="13"/>
      <c r="J2" s="28"/>
      <c r="K2" s="13"/>
      <c r="L2" s="13"/>
      <c r="M2" s="13"/>
      <c r="N2" s="13"/>
      <c r="O2" s="13"/>
      <c r="P2" s="13"/>
      <c r="Q2" s="28"/>
      <c r="R2" s="28"/>
      <c r="S2" s="28"/>
      <c r="T2" s="28"/>
      <c r="U2" s="28"/>
      <c r="V2" s="58"/>
      <c r="W2" s="56"/>
      <c r="X2" s="57"/>
      <c r="Y2" s="64"/>
      <c r="Z2" s="65"/>
      <c r="AA2" s="65"/>
      <c r="AB2" s="66"/>
      <c r="AC2" s="66"/>
      <c r="AD2" s="66"/>
      <c r="AE2" s="66"/>
    </row>
    <row r="3" s="1" customFormat="1" ht="409" customHeight="1" spans="1:33">
      <c r="A3" s="14" t="s">
        <v>1</v>
      </c>
      <c r="B3" s="14"/>
      <c r="C3" s="14"/>
      <c r="D3" s="14"/>
      <c r="E3" s="14"/>
      <c r="F3" s="14"/>
      <c r="G3" s="14"/>
      <c r="H3" s="14"/>
      <c r="I3" s="14"/>
      <c r="J3" s="14"/>
      <c r="K3" s="14"/>
      <c r="L3" s="14"/>
      <c r="M3" s="14"/>
      <c r="N3" s="14"/>
      <c r="O3" s="14"/>
      <c r="P3" s="14"/>
      <c r="Q3" s="14"/>
      <c r="R3" s="14"/>
      <c r="S3" s="14"/>
      <c r="T3" s="14"/>
      <c r="U3" s="14"/>
      <c r="V3" s="15"/>
      <c r="W3" s="59"/>
      <c r="X3" s="59"/>
      <c r="Y3" s="67"/>
      <c r="Z3" s="68"/>
      <c r="AA3" s="68"/>
      <c r="AB3" s="69"/>
      <c r="AC3" s="69"/>
      <c r="AD3" s="69"/>
      <c r="AE3" s="69"/>
      <c r="AF3" s="81"/>
      <c r="AG3" s="81"/>
    </row>
    <row r="4" s="1" customFormat="1" ht="20" customHeight="1" spans="1:33">
      <c r="A4" s="14"/>
      <c r="B4" s="14"/>
      <c r="C4" s="14"/>
      <c r="D4" s="14"/>
      <c r="E4" s="14"/>
      <c r="F4" s="14"/>
      <c r="G4" s="14"/>
      <c r="H4" s="14"/>
      <c r="I4" s="14"/>
      <c r="J4" s="14"/>
      <c r="K4" s="14"/>
      <c r="L4" s="14"/>
      <c r="M4" s="14"/>
      <c r="N4" s="14"/>
      <c r="O4" s="14"/>
      <c r="P4" s="14"/>
      <c r="Q4" s="14"/>
      <c r="R4" s="14"/>
      <c r="S4" s="14"/>
      <c r="T4" s="14"/>
      <c r="U4" s="14"/>
      <c r="V4" s="15"/>
      <c r="W4" s="59"/>
      <c r="X4" s="59"/>
      <c r="Y4" s="67"/>
      <c r="Z4" s="68"/>
      <c r="AA4" s="68"/>
      <c r="AB4" s="69"/>
      <c r="AC4" s="69"/>
      <c r="AD4" s="69"/>
      <c r="AE4" s="69"/>
      <c r="AF4" s="81"/>
      <c r="AG4" s="81"/>
    </row>
    <row r="5" s="2" customFormat="1" ht="26" customHeight="1" spans="1:33">
      <c r="A5" s="15" t="s">
        <v>2</v>
      </c>
      <c r="B5" s="15" t="s">
        <v>3</v>
      </c>
      <c r="C5" s="15" t="s">
        <v>4</v>
      </c>
      <c r="D5" s="15" t="s">
        <v>5</v>
      </c>
      <c r="E5" s="15" t="s">
        <v>6</v>
      </c>
      <c r="F5" s="15" t="s">
        <v>7</v>
      </c>
      <c r="G5" s="15" t="s">
        <v>8</v>
      </c>
      <c r="H5" s="15" t="s">
        <v>9</v>
      </c>
      <c r="I5" s="15" t="s">
        <v>10</v>
      </c>
      <c r="J5" s="15" t="s">
        <v>11</v>
      </c>
      <c r="K5" s="15" t="s">
        <v>12</v>
      </c>
      <c r="L5" s="15"/>
      <c r="M5" s="15"/>
      <c r="N5" s="15"/>
      <c r="O5" s="15"/>
      <c r="P5" s="15" t="s">
        <v>13</v>
      </c>
      <c r="Q5" s="15" t="s">
        <v>14</v>
      </c>
      <c r="R5" s="15"/>
      <c r="S5" s="15"/>
      <c r="T5" s="15"/>
      <c r="U5" s="15"/>
      <c r="V5" s="15"/>
      <c r="W5" s="15" t="s">
        <v>15</v>
      </c>
      <c r="X5" s="15"/>
      <c r="Y5" s="70"/>
      <c r="Z5" s="47"/>
      <c r="AA5" s="47"/>
      <c r="AB5" s="71"/>
      <c r="AC5" s="71"/>
      <c r="AD5" s="71"/>
      <c r="AE5" s="71"/>
      <c r="AF5" s="81"/>
      <c r="AG5" s="81"/>
    </row>
    <row r="6" s="3" customFormat="1" ht="27" spans="1:33">
      <c r="A6" s="15"/>
      <c r="B6" s="15"/>
      <c r="C6" s="15"/>
      <c r="D6" s="15"/>
      <c r="E6" s="15"/>
      <c r="F6" s="15"/>
      <c r="G6" s="15"/>
      <c r="H6" s="15"/>
      <c r="I6" s="15"/>
      <c r="J6" s="15"/>
      <c r="K6" s="15" t="s">
        <v>16</v>
      </c>
      <c r="L6" s="15" t="s">
        <v>17</v>
      </c>
      <c r="M6" s="47" t="s">
        <v>18</v>
      </c>
      <c r="N6" s="15" t="s">
        <v>19</v>
      </c>
      <c r="O6" s="15" t="s">
        <v>20</v>
      </c>
      <c r="P6" s="15"/>
      <c r="Q6" s="15" t="s">
        <v>16</v>
      </c>
      <c r="R6" s="15" t="s">
        <v>17</v>
      </c>
      <c r="S6" s="15" t="s">
        <v>18</v>
      </c>
      <c r="T6" s="15" t="s">
        <v>19</v>
      </c>
      <c r="U6" s="15" t="s">
        <v>20</v>
      </c>
      <c r="V6" s="15" t="s">
        <v>21</v>
      </c>
      <c r="W6" s="60" t="s">
        <v>9</v>
      </c>
      <c r="X6" s="60" t="s">
        <v>22</v>
      </c>
      <c r="Y6" s="70" t="s">
        <v>10</v>
      </c>
      <c r="Z6" s="47" t="s">
        <v>23</v>
      </c>
      <c r="AA6" s="47" t="s">
        <v>24</v>
      </c>
      <c r="AB6" s="72" t="s">
        <v>25</v>
      </c>
      <c r="AC6" s="82"/>
      <c r="AD6" s="82"/>
      <c r="AE6" s="82"/>
      <c r="AF6" s="83"/>
      <c r="AG6" s="83"/>
    </row>
    <row r="7" ht="87.75" spans="1:33">
      <c r="A7" s="16">
        <v>1</v>
      </c>
      <c r="B7" s="113" t="s">
        <v>26</v>
      </c>
      <c r="C7" s="18" t="s">
        <v>27</v>
      </c>
      <c r="D7" s="19" t="s">
        <v>28</v>
      </c>
      <c r="E7" s="21" t="s">
        <v>29</v>
      </c>
      <c r="F7" s="22" t="s">
        <v>30</v>
      </c>
      <c r="G7" s="23" t="s">
        <v>31</v>
      </c>
      <c r="H7" s="18" t="s">
        <v>32</v>
      </c>
      <c r="I7" s="19" t="s">
        <v>33</v>
      </c>
      <c r="J7" s="29" t="s">
        <v>34</v>
      </c>
      <c r="K7" s="30">
        <v>60</v>
      </c>
      <c r="L7" s="31">
        <f>ROUND(M7*1.1,0)</f>
        <v>55</v>
      </c>
      <c r="M7" s="31">
        <f>ROUND(K7/1.2,0)</f>
        <v>50</v>
      </c>
      <c r="N7" s="31">
        <f>ROUND(M7*0.95,0)</f>
        <v>48</v>
      </c>
      <c r="O7" s="31">
        <f>ROUND(M7*0.9,0)</f>
        <v>45</v>
      </c>
      <c r="P7" s="30" t="s">
        <v>35</v>
      </c>
      <c r="Q7" s="31">
        <v>70</v>
      </c>
      <c r="R7" s="31">
        <v>64</v>
      </c>
      <c r="S7" s="31">
        <v>58</v>
      </c>
      <c r="T7" s="31">
        <v>55</v>
      </c>
      <c r="U7" s="31">
        <v>52</v>
      </c>
      <c r="V7" s="31"/>
      <c r="W7" s="48" t="s">
        <v>32</v>
      </c>
      <c r="X7" s="48" t="s">
        <v>36</v>
      </c>
      <c r="Y7" s="29" t="s">
        <v>33</v>
      </c>
      <c r="Z7" s="73" t="s">
        <v>37</v>
      </c>
      <c r="AA7" s="74">
        <v>40</v>
      </c>
      <c r="AB7" s="75" t="str">
        <f>VLOOKUP(C:C,[1]Sheet1!$C$1:$F$65536,4,0)</f>
        <v>部位·体位</v>
      </c>
      <c r="AC7" s="84">
        <f t="shared" ref="AC7:AC70" si="0">IF(H7=AB7,1,0)</f>
        <v>1</v>
      </c>
      <c r="AD7" s="84">
        <f t="shared" ref="AD7:AD70" si="1">IF(H7=W7,1,0)</f>
        <v>1</v>
      </c>
      <c r="AE7" s="84" t="e">
        <f>IF(E7=#REF!,1,0)</f>
        <v>#REF!</v>
      </c>
      <c r="AG7" s="10" t="s">
        <v>35</v>
      </c>
    </row>
    <row r="8" ht="73.5" spans="1:36">
      <c r="A8" s="16"/>
      <c r="B8" s="17" t="s">
        <v>38</v>
      </c>
      <c r="C8" s="18" t="s">
        <v>39</v>
      </c>
      <c r="D8" s="19" t="s">
        <v>40</v>
      </c>
      <c r="E8" s="21"/>
      <c r="F8" s="22"/>
      <c r="G8" s="23"/>
      <c r="H8" s="18" t="s">
        <v>41</v>
      </c>
      <c r="I8" s="23" t="s">
        <v>42</v>
      </c>
      <c r="J8" s="29" t="s">
        <v>43</v>
      </c>
      <c r="K8" s="32">
        <f>'[2]放射检查工作底稿-定'!AC35</f>
        <v>0.666666666666667</v>
      </c>
      <c r="L8" s="32" t="str">
        <f>'[2]放射检查工作底稿-定'!AD35</f>
        <v>67%</v>
      </c>
      <c r="M8" s="32" t="str">
        <f>'[2]放射检查工作底稿-定'!AE35</f>
        <v>67%</v>
      </c>
      <c r="N8" s="32" t="str">
        <f>'[2]放射检查工作底稿-定'!AF35</f>
        <v>67%</v>
      </c>
      <c r="O8" s="32" t="str">
        <f>'[2]放射检查工作底稿-定'!AG35</f>
        <v>67%</v>
      </c>
      <c r="P8" s="32" t="s">
        <v>44</v>
      </c>
      <c r="Q8" s="32">
        <v>0.14</v>
      </c>
      <c r="R8" s="32">
        <v>0.14</v>
      </c>
      <c r="S8" s="32">
        <v>0.14</v>
      </c>
      <c r="T8" s="32">
        <v>0.14</v>
      </c>
      <c r="U8" s="32">
        <v>0.14</v>
      </c>
      <c r="V8" s="32"/>
      <c r="W8" s="32" t="s">
        <v>41</v>
      </c>
      <c r="X8" s="32"/>
      <c r="Y8" s="76" t="s">
        <v>45</v>
      </c>
      <c r="Z8" s="73" t="s">
        <v>46</v>
      </c>
      <c r="AA8" s="74">
        <v>30</v>
      </c>
      <c r="AB8" s="75" t="str">
        <f>VLOOKUP(C:C,[1]Sheet1!$C$1:$F$65536,4,0)</f>
        <v>次</v>
      </c>
      <c r="AC8" s="84">
        <f t="shared" si="0"/>
        <v>1</v>
      </c>
      <c r="AD8" s="84">
        <f t="shared" si="1"/>
        <v>1</v>
      </c>
      <c r="AE8" s="84"/>
      <c r="AG8" s="10" t="s">
        <v>44</v>
      </c>
      <c r="AH8" s="88"/>
      <c r="AI8" s="88"/>
      <c r="AJ8" s="88"/>
    </row>
    <row r="9" ht="36.75" spans="1:36">
      <c r="A9" s="16"/>
      <c r="B9" s="17" t="s">
        <v>47</v>
      </c>
      <c r="C9" s="18" t="s">
        <v>48</v>
      </c>
      <c r="D9" s="19" t="s">
        <v>49</v>
      </c>
      <c r="E9" s="21"/>
      <c r="F9" s="22"/>
      <c r="G9" s="23"/>
      <c r="H9" s="18" t="s">
        <v>41</v>
      </c>
      <c r="I9" s="19"/>
      <c r="J9" s="29"/>
      <c r="K9" s="33">
        <v>50</v>
      </c>
      <c r="L9" s="34">
        <f>ROUND(M9*1.1,0)</f>
        <v>46</v>
      </c>
      <c r="M9" s="34">
        <f>ROUND(K9/1.2,0)</f>
        <v>42</v>
      </c>
      <c r="N9" s="34">
        <f>ROUND(M9*0.95,0)</f>
        <v>40</v>
      </c>
      <c r="O9" s="34">
        <f>ROUND(M9*0.9,0)</f>
        <v>38</v>
      </c>
      <c r="P9" s="32" t="s">
        <v>50</v>
      </c>
      <c r="Q9" s="33">
        <v>34</v>
      </c>
      <c r="R9" s="33">
        <v>31</v>
      </c>
      <c r="S9" s="33">
        <v>28</v>
      </c>
      <c r="T9" s="33">
        <v>27</v>
      </c>
      <c r="U9" s="33">
        <v>25</v>
      </c>
      <c r="V9" s="33" t="s">
        <v>51</v>
      </c>
      <c r="W9" s="61" t="s">
        <v>41</v>
      </c>
      <c r="X9" s="61"/>
      <c r="Y9" s="76"/>
      <c r="Z9" s="73" t="s">
        <v>46</v>
      </c>
      <c r="AA9" s="74">
        <v>40</v>
      </c>
      <c r="AB9" s="75" t="str">
        <f>VLOOKUP(C:C,[1]Sheet1!$C$1:$F$65536,4,0)</f>
        <v>次</v>
      </c>
      <c r="AC9" s="84">
        <f t="shared" si="0"/>
        <v>1</v>
      </c>
      <c r="AD9" s="84">
        <f t="shared" si="1"/>
        <v>1</v>
      </c>
      <c r="AE9" s="84"/>
      <c r="AG9" s="10" t="s">
        <v>50</v>
      </c>
      <c r="AH9" s="88"/>
      <c r="AI9" s="88"/>
      <c r="AJ9" s="88"/>
    </row>
    <row r="10" ht="37.5" spans="1:36">
      <c r="A10" s="16"/>
      <c r="B10" s="17" t="s">
        <v>52</v>
      </c>
      <c r="C10" s="18" t="s">
        <v>53</v>
      </c>
      <c r="D10" s="19" t="s">
        <v>54</v>
      </c>
      <c r="E10" s="21"/>
      <c r="F10" s="22"/>
      <c r="G10" s="23"/>
      <c r="H10" s="18" t="s">
        <v>41</v>
      </c>
      <c r="I10" s="23" t="s">
        <v>55</v>
      </c>
      <c r="J10" s="29" t="s">
        <v>56</v>
      </c>
      <c r="K10" s="33">
        <v>45</v>
      </c>
      <c r="L10" s="34">
        <f>ROUND(M10*1.1,0)</f>
        <v>42</v>
      </c>
      <c r="M10" s="34">
        <f>ROUND(K10/1.2,0)</f>
        <v>38</v>
      </c>
      <c r="N10" s="34">
        <f>ROUND(M10*0.95,0)</f>
        <v>36</v>
      </c>
      <c r="O10" s="34">
        <f>ROUND(M10*0.9,0)</f>
        <v>34</v>
      </c>
      <c r="P10" s="32" t="s">
        <v>50</v>
      </c>
      <c r="Q10" s="33">
        <v>30</v>
      </c>
      <c r="R10" s="33">
        <v>28</v>
      </c>
      <c r="S10" s="33">
        <v>25</v>
      </c>
      <c r="T10" s="33">
        <v>24</v>
      </c>
      <c r="U10" s="33">
        <v>23</v>
      </c>
      <c r="V10" s="33" t="s">
        <v>57</v>
      </c>
      <c r="W10" s="61" t="s">
        <v>41</v>
      </c>
      <c r="X10" s="61"/>
      <c r="Y10" s="76" t="s">
        <v>58</v>
      </c>
      <c r="Z10" s="73" t="s">
        <v>46</v>
      </c>
      <c r="AA10" s="74">
        <v>40</v>
      </c>
      <c r="AB10" s="75" t="str">
        <f>VLOOKUP(C:C,[1]Sheet1!$C$1:$F$65536,4,0)</f>
        <v>次</v>
      </c>
      <c r="AC10" s="84">
        <f t="shared" si="0"/>
        <v>1</v>
      </c>
      <c r="AD10" s="84">
        <f t="shared" si="1"/>
        <v>1</v>
      </c>
      <c r="AE10" s="84"/>
      <c r="AG10" s="10" t="s">
        <v>50</v>
      </c>
      <c r="AH10" s="88"/>
      <c r="AI10" s="88"/>
      <c r="AJ10" s="88"/>
    </row>
    <row r="11" ht="48" spans="1:36">
      <c r="A11" s="16"/>
      <c r="B11" s="17" t="s">
        <v>59</v>
      </c>
      <c r="C11" s="18" t="s">
        <v>60</v>
      </c>
      <c r="D11" s="19" t="s">
        <v>28</v>
      </c>
      <c r="E11" s="21" t="s">
        <v>29</v>
      </c>
      <c r="F11" s="22"/>
      <c r="G11" s="23"/>
      <c r="H11" s="18" t="s">
        <v>32</v>
      </c>
      <c r="I11" s="23"/>
      <c r="J11" s="29"/>
      <c r="K11" s="30">
        <f>K7</f>
        <v>60</v>
      </c>
      <c r="L11" s="31">
        <f t="shared" ref="L11:L17" si="2">M11*1.1</f>
        <v>55</v>
      </c>
      <c r="M11" s="31">
        <f t="shared" ref="M11:M17" si="3">K11/1.2</f>
        <v>50</v>
      </c>
      <c r="N11" s="31">
        <f t="shared" ref="N11:N17" si="4">M11*0.95</f>
        <v>47.5</v>
      </c>
      <c r="O11" s="31">
        <f t="shared" ref="O11:O17" si="5">M11*0.9</f>
        <v>45</v>
      </c>
      <c r="P11" s="30" t="s">
        <v>61</v>
      </c>
      <c r="Q11" s="31">
        <v>70</v>
      </c>
      <c r="R11" s="31">
        <v>64</v>
      </c>
      <c r="S11" s="31">
        <v>58</v>
      </c>
      <c r="T11" s="31">
        <v>55</v>
      </c>
      <c r="U11" s="31">
        <v>52</v>
      </c>
      <c r="V11" s="31"/>
      <c r="W11" s="31" t="s">
        <v>32</v>
      </c>
      <c r="X11" s="31"/>
      <c r="Y11" s="29"/>
      <c r="Z11" s="74"/>
      <c r="AA11" s="74">
        <v>40</v>
      </c>
      <c r="AB11" s="75" t="str">
        <f>VLOOKUP(C:C,[1]Sheet1!$C$1:$F$65536,4,0)</f>
        <v>部位·体位</v>
      </c>
      <c r="AC11" s="84">
        <f t="shared" si="0"/>
        <v>1</v>
      </c>
      <c r="AD11" s="84">
        <f t="shared" si="1"/>
        <v>1</v>
      </c>
      <c r="AE11" s="84" t="e">
        <f>IF(E11=#REF!,1,0)</f>
        <v>#REF!</v>
      </c>
      <c r="AG11" s="10" t="s">
        <v>61</v>
      </c>
      <c r="AH11" s="88"/>
      <c r="AI11" s="88"/>
      <c r="AJ11" s="88"/>
    </row>
    <row r="12" ht="48" spans="1:36">
      <c r="A12" s="16"/>
      <c r="B12" s="17" t="s">
        <v>62</v>
      </c>
      <c r="C12" s="18" t="s">
        <v>63</v>
      </c>
      <c r="D12" s="19" t="s">
        <v>64</v>
      </c>
      <c r="E12" s="21" t="s">
        <v>29</v>
      </c>
      <c r="F12" s="22"/>
      <c r="G12" s="23"/>
      <c r="H12" s="18" t="s">
        <v>32</v>
      </c>
      <c r="I12" s="23"/>
      <c r="J12" s="29"/>
      <c r="K12" s="30">
        <f>K7</f>
        <v>60</v>
      </c>
      <c r="L12" s="31">
        <f t="shared" si="2"/>
        <v>55</v>
      </c>
      <c r="M12" s="31">
        <f t="shared" si="3"/>
        <v>50</v>
      </c>
      <c r="N12" s="31">
        <f t="shared" si="4"/>
        <v>47.5</v>
      </c>
      <c r="O12" s="31">
        <f t="shared" si="5"/>
        <v>45</v>
      </c>
      <c r="P12" s="30" t="s">
        <v>65</v>
      </c>
      <c r="Q12" s="31">
        <v>70</v>
      </c>
      <c r="R12" s="31">
        <v>64</v>
      </c>
      <c r="S12" s="31">
        <v>58</v>
      </c>
      <c r="T12" s="31">
        <v>55</v>
      </c>
      <c r="U12" s="31">
        <v>52</v>
      </c>
      <c r="V12" s="31"/>
      <c r="W12" s="31" t="s">
        <v>32</v>
      </c>
      <c r="X12" s="31"/>
      <c r="Y12" s="29"/>
      <c r="Z12" s="74"/>
      <c r="AA12" s="74">
        <v>40</v>
      </c>
      <c r="AB12" s="75" t="str">
        <f>VLOOKUP(C:C,[1]Sheet1!$C$1:$F$65536,4,0)</f>
        <v>部位·体位</v>
      </c>
      <c r="AC12" s="84">
        <f t="shared" si="0"/>
        <v>1</v>
      </c>
      <c r="AD12" s="84">
        <f t="shared" si="1"/>
        <v>1</v>
      </c>
      <c r="AE12" s="84" t="e">
        <f>IF(E12=#REF!,1,0)</f>
        <v>#REF!</v>
      </c>
      <c r="AG12" s="10" t="s">
        <v>65</v>
      </c>
      <c r="AH12" s="88"/>
      <c r="AI12" s="88"/>
      <c r="AJ12" s="88"/>
    </row>
    <row r="13" ht="60" spans="1:36">
      <c r="A13" s="16">
        <v>2</v>
      </c>
      <c r="B13" s="17" t="s">
        <v>66</v>
      </c>
      <c r="C13" s="20" t="s">
        <v>67</v>
      </c>
      <c r="D13" s="19" t="s">
        <v>68</v>
      </c>
      <c r="E13" s="21" t="s">
        <v>29</v>
      </c>
      <c r="F13" s="22"/>
      <c r="G13" s="23" t="s">
        <v>69</v>
      </c>
      <c r="H13" s="24" t="s">
        <v>70</v>
      </c>
      <c r="I13" s="19" t="s">
        <v>71</v>
      </c>
      <c r="J13" s="29" t="s">
        <v>71</v>
      </c>
      <c r="K13" s="35">
        <v>17</v>
      </c>
      <c r="L13" s="31">
        <f t="shared" si="2"/>
        <v>15.5833333333333</v>
      </c>
      <c r="M13" s="31">
        <f t="shared" si="3"/>
        <v>14.1666666666667</v>
      </c>
      <c r="N13" s="31">
        <f t="shared" si="4"/>
        <v>13.4583333333333</v>
      </c>
      <c r="O13" s="31">
        <f t="shared" si="5"/>
        <v>12.75</v>
      </c>
      <c r="P13" s="30" t="s">
        <v>72</v>
      </c>
      <c r="Q13" s="31">
        <v>16</v>
      </c>
      <c r="R13" s="31">
        <v>14.6666666666667</v>
      </c>
      <c r="S13" s="31">
        <v>13.3333333333333</v>
      </c>
      <c r="T13" s="31">
        <v>12.6666666666667</v>
      </c>
      <c r="U13" s="31">
        <v>12</v>
      </c>
      <c r="V13" s="31">
        <v>17</v>
      </c>
      <c r="W13" s="31" t="s">
        <v>70</v>
      </c>
      <c r="X13" s="31"/>
      <c r="Y13" s="29" t="s">
        <v>71</v>
      </c>
      <c r="Z13" s="74"/>
      <c r="AA13" s="74">
        <v>15</v>
      </c>
      <c r="AB13" s="75" t="str">
        <f>VLOOKUP(C:C,[1]Sheet1!$C$1:$F$65536,4,0)</f>
        <v>部位</v>
      </c>
      <c r="AC13" s="84">
        <f t="shared" si="0"/>
        <v>1</v>
      </c>
      <c r="AD13" s="84">
        <f t="shared" si="1"/>
        <v>1</v>
      </c>
      <c r="AE13" s="84" t="e">
        <f>IF(E13=#REF!,1,0)</f>
        <v>#REF!</v>
      </c>
      <c r="AG13" s="10" t="s">
        <v>72</v>
      </c>
      <c r="AH13" s="10"/>
      <c r="AI13" s="10"/>
      <c r="AJ13" s="10"/>
    </row>
    <row r="14" ht="48" spans="1:36">
      <c r="A14" s="16"/>
      <c r="B14" s="17" t="s">
        <v>73</v>
      </c>
      <c r="C14" s="20" t="s">
        <v>74</v>
      </c>
      <c r="D14" s="19" t="s">
        <v>68</v>
      </c>
      <c r="E14" s="21" t="s">
        <v>29</v>
      </c>
      <c r="F14" s="22"/>
      <c r="G14" s="23"/>
      <c r="H14" s="24" t="s">
        <v>70</v>
      </c>
      <c r="I14" s="19" t="s">
        <v>71</v>
      </c>
      <c r="J14" s="29" t="s">
        <v>71</v>
      </c>
      <c r="K14" s="30">
        <v>17</v>
      </c>
      <c r="L14" s="31">
        <f t="shared" si="2"/>
        <v>15.5833333333333</v>
      </c>
      <c r="M14" s="31">
        <f t="shared" si="3"/>
        <v>14.1666666666667</v>
      </c>
      <c r="N14" s="31">
        <f t="shared" si="4"/>
        <v>13.4583333333333</v>
      </c>
      <c r="O14" s="31">
        <f t="shared" si="5"/>
        <v>12.75</v>
      </c>
      <c r="P14" s="30" t="s">
        <v>61</v>
      </c>
      <c r="Q14" s="31">
        <v>16</v>
      </c>
      <c r="R14" s="31">
        <v>14.6666666666667</v>
      </c>
      <c r="S14" s="31">
        <v>13.3333333333333</v>
      </c>
      <c r="T14" s="31">
        <v>12.6666666666667</v>
      </c>
      <c r="U14" s="31">
        <v>12</v>
      </c>
      <c r="V14" s="31"/>
      <c r="W14" s="31" t="s">
        <v>70</v>
      </c>
      <c r="X14" s="31"/>
      <c r="Y14" s="29"/>
      <c r="Z14" s="74"/>
      <c r="AA14" s="74">
        <v>15</v>
      </c>
      <c r="AB14" s="75" t="str">
        <f>VLOOKUP(C:C,[1]Sheet1!$C$1:$F$65536,4,0)</f>
        <v>部位</v>
      </c>
      <c r="AC14" s="84">
        <f t="shared" si="0"/>
        <v>1</v>
      </c>
      <c r="AD14" s="84">
        <f t="shared" si="1"/>
        <v>1</v>
      </c>
      <c r="AE14" s="84" t="e">
        <f>IF(E14=#REF!,1,0)</f>
        <v>#REF!</v>
      </c>
      <c r="AG14" s="10" t="s">
        <v>61</v>
      </c>
      <c r="AH14" s="10"/>
      <c r="AI14" s="10"/>
      <c r="AJ14" s="10"/>
    </row>
    <row r="15" ht="62" customHeight="1" spans="1:36">
      <c r="A15" s="16">
        <v>3</v>
      </c>
      <c r="B15" s="17" t="s">
        <v>75</v>
      </c>
      <c r="C15" s="20" t="s">
        <v>76</v>
      </c>
      <c r="D15" s="19" t="s">
        <v>77</v>
      </c>
      <c r="E15" s="21" t="s">
        <v>29</v>
      </c>
      <c r="F15" s="22"/>
      <c r="G15" s="23" t="s">
        <v>69</v>
      </c>
      <c r="H15" s="24" t="s">
        <v>78</v>
      </c>
      <c r="I15" s="36"/>
      <c r="J15" s="29"/>
      <c r="K15" s="30">
        <v>110</v>
      </c>
      <c r="L15" s="31">
        <f t="shared" si="2"/>
        <v>100.833333333333</v>
      </c>
      <c r="M15" s="31">
        <f t="shared" si="3"/>
        <v>91.6666666666667</v>
      </c>
      <c r="N15" s="31">
        <f t="shared" si="4"/>
        <v>87.0833333333333</v>
      </c>
      <c r="O15" s="31">
        <f t="shared" si="5"/>
        <v>82.5</v>
      </c>
      <c r="P15" s="30" t="s">
        <v>72</v>
      </c>
      <c r="Q15" s="31">
        <v>105</v>
      </c>
      <c r="R15" s="31">
        <v>96.25</v>
      </c>
      <c r="S15" s="31">
        <v>87.5</v>
      </c>
      <c r="T15" s="31">
        <v>83.125</v>
      </c>
      <c r="U15" s="31">
        <v>78.75</v>
      </c>
      <c r="V15" s="31">
        <v>110</v>
      </c>
      <c r="W15" s="31" t="s">
        <v>78</v>
      </c>
      <c r="X15" s="31"/>
      <c r="Y15" s="29"/>
      <c r="Z15" s="74"/>
      <c r="AA15" s="74">
        <v>70</v>
      </c>
      <c r="AB15" s="75" t="str">
        <f>VLOOKUP(C:C,[1]Sheet1!$C$1:$F$65536,4,0)</f>
        <v>单侧</v>
      </c>
      <c r="AC15" s="84">
        <f t="shared" si="0"/>
        <v>1</v>
      </c>
      <c r="AD15" s="84">
        <f t="shared" si="1"/>
        <v>1</v>
      </c>
      <c r="AE15" s="84" t="e">
        <f>IF(E15=#REF!,1,0)</f>
        <v>#REF!</v>
      </c>
      <c r="AG15" s="10" t="s">
        <v>72</v>
      </c>
      <c r="AH15" s="10"/>
      <c r="AI15" s="10"/>
      <c r="AJ15" s="10"/>
    </row>
    <row r="16" ht="66" customHeight="1" spans="1:36">
      <c r="A16" s="16"/>
      <c r="B16" s="17" t="s">
        <v>79</v>
      </c>
      <c r="C16" s="20" t="s">
        <v>80</v>
      </c>
      <c r="D16" s="19" t="s">
        <v>77</v>
      </c>
      <c r="E16" s="21" t="s">
        <v>29</v>
      </c>
      <c r="F16" s="22"/>
      <c r="G16" s="23"/>
      <c r="H16" s="24" t="s">
        <v>78</v>
      </c>
      <c r="I16" s="36"/>
      <c r="J16" s="29"/>
      <c r="K16" s="37">
        <v>110</v>
      </c>
      <c r="L16" s="31">
        <f t="shared" si="2"/>
        <v>100.833333333333</v>
      </c>
      <c r="M16" s="31">
        <f t="shared" si="3"/>
        <v>91.6666666666667</v>
      </c>
      <c r="N16" s="31">
        <f t="shared" si="4"/>
        <v>87.0833333333333</v>
      </c>
      <c r="O16" s="31">
        <f t="shared" si="5"/>
        <v>82.5</v>
      </c>
      <c r="P16" s="30" t="s">
        <v>61</v>
      </c>
      <c r="Q16" s="31">
        <v>105</v>
      </c>
      <c r="R16" s="31">
        <v>96.25</v>
      </c>
      <c r="S16" s="31">
        <v>87.5</v>
      </c>
      <c r="T16" s="31">
        <v>83.125</v>
      </c>
      <c r="U16" s="31">
        <v>78.75</v>
      </c>
      <c r="V16" s="31"/>
      <c r="W16" s="31" t="s">
        <v>78</v>
      </c>
      <c r="X16" s="31"/>
      <c r="Y16" s="29"/>
      <c r="Z16" s="74"/>
      <c r="AA16" s="74">
        <v>70</v>
      </c>
      <c r="AB16" s="75" t="str">
        <f>VLOOKUP(C:C,[1]Sheet1!$C$1:$F$65536,4,0)</f>
        <v>单侧</v>
      </c>
      <c r="AC16" s="84">
        <f t="shared" si="0"/>
        <v>1</v>
      </c>
      <c r="AD16" s="84">
        <f t="shared" si="1"/>
        <v>1</v>
      </c>
      <c r="AE16" s="84" t="e">
        <f>IF(E16=#REF!,1,0)</f>
        <v>#REF!</v>
      </c>
      <c r="AG16" s="10" t="s">
        <v>61</v>
      </c>
      <c r="AH16" s="88"/>
      <c r="AI16" s="88"/>
      <c r="AJ16" s="88"/>
    </row>
    <row r="17" ht="67" customHeight="1" spans="1:33">
      <c r="A17" s="16">
        <v>4</v>
      </c>
      <c r="B17" s="17" t="s">
        <v>81</v>
      </c>
      <c r="C17" s="20" t="s">
        <v>82</v>
      </c>
      <c r="D17" s="19" t="s">
        <v>83</v>
      </c>
      <c r="E17" s="21" t="s">
        <v>84</v>
      </c>
      <c r="F17" s="22" t="s">
        <v>85</v>
      </c>
      <c r="G17" s="23" t="s">
        <v>86</v>
      </c>
      <c r="H17" s="24" t="s">
        <v>41</v>
      </c>
      <c r="I17" s="19"/>
      <c r="J17" s="29"/>
      <c r="K17" s="37">
        <v>73</v>
      </c>
      <c r="L17" s="31">
        <f t="shared" si="2"/>
        <v>66.9166666666667</v>
      </c>
      <c r="M17" s="31">
        <f t="shared" si="3"/>
        <v>60.8333333333333</v>
      </c>
      <c r="N17" s="31">
        <f t="shared" si="4"/>
        <v>57.7916666666667</v>
      </c>
      <c r="O17" s="31">
        <f t="shared" si="5"/>
        <v>54.75</v>
      </c>
      <c r="P17" s="30" t="s">
        <v>35</v>
      </c>
      <c r="Q17" s="50">
        <v>73</v>
      </c>
      <c r="R17" s="50">
        <v>67</v>
      </c>
      <c r="S17" s="50">
        <v>61</v>
      </c>
      <c r="T17" s="50">
        <v>58</v>
      </c>
      <c r="U17" s="50">
        <v>55</v>
      </c>
      <c r="V17" s="31"/>
      <c r="W17" s="31" t="s">
        <v>41</v>
      </c>
      <c r="X17" s="31"/>
      <c r="Y17" s="29"/>
      <c r="Z17" s="74"/>
      <c r="AA17" s="74">
        <v>120</v>
      </c>
      <c r="AB17" s="75" t="str">
        <f>VLOOKUP(C:C,[1]Sheet1!$C$1:$F$65536,4,0)</f>
        <v>次</v>
      </c>
      <c r="AC17" s="84">
        <f t="shared" si="0"/>
        <v>1</v>
      </c>
      <c r="AD17" s="84">
        <f t="shared" si="1"/>
        <v>1</v>
      </c>
      <c r="AE17" s="84" t="e">
        <f>IF(E17=#REF!,1,0)</f>
        <v>#REF!</v>
      </c>
      <c r="AG17" s="10" t="s">
        <v>35</v>
      </c>
    </row>
    <row r="18" ht="173.25" spans="1:39">
      <c r="A18" s="16"/>
      <c r="B18" s="17" t="s">
        <v>87</v>
      </c>
      <c r="C18" s="20" t="s">
        <v>88</v>
      </c>
      <c r="D18" s="19" t="s">
        <v>89</v>
      </c>
      <c r="E18" s="21"/>
      <c r="F18" s="22"/>
      <c r="G18" s="23"/>
      <c r="H18" s="24" t="s">
        <v>41</v>
      </c>
      <c r="I18" s="19"/>
      <c r="J18" s="29"/>
      <c r="K18" s="16">
        <v>177</v>
      </c>
      <c r="L18" s="31">
        <v>162</v>
      </c>
      <c r="M18" s="30">
        <v>147</v>
      </c>
      <c r="N18" s="31">
        <v>129</v>
      </c>
      <c r="O18" s="30">
        <v>111</v>
      </c>
      <c r="P18" s="48" t="s">
        <v>90</v>
      </c>
      <c r="Q18" s="51">
        <v>177</v>
      </c>
      <c r="R18" s="51">
        <v>162</v>
      </c>
      <c r="S18" s="51">
        <v>147</v>
      </c>
      <c r="T18" s="51">
        <v>129</v>
      </c>
      <c r="U18" s="51">
        <v>111</v>
      </c>
      <c r="V18" s="16"/>
      <c r="W18" s="41" t="s">
        <v>41</v>
      </c>
      <c r="X18" s="41"/>
      <c r="Y18" s="77"/>
      <c r="Z18" s="74"/>
      <c r="AA18" s="74">
        <v>60</v>
      </c>
      <c r="AB18" s="75" t="str">
        <f>VLOOKUP(C:C,[1]Sheet1!$C$1:$F$65536,4,0)</f>
        <v>次</v>
      </c>
      <c r="AC18" s="84">
        <f t="shared" si="0"/>
        <v>1</v>
      </c>
      <c r="AD18" s="84">
        <f t="shared" si="1"/>
        <v>1</v>
      </c>
      <c r="AE18" s="84"/>
      <c r="AG18" s="10" t="s">
        <v>91</v>
      </c>
      <c r="AJ18" s="4">
        <v>210103013</v>
      </c>
      <c r="AK18" s="4" t="s">
        <v>92</v>
      </c>
      <c r="AL18" s="4" t="s">
        <v>93</v>
      </c>
      <c r="AM18" s="4" t="s">
        <v>94</v>
      </c>
    </row>
    <row r="19" ht="70" customHeight="1" spans="1:39">
      <c r="A19" s="16"/>
      <c r="B19" s="17" t="s">
        <v>95</v>
      </c>
      <c r="C19" s="20" t="s">
        <v>96</v>
      </c>
      <c r="D19" s="19" t="s">
        <v>83</v>
      </c>
      <c r="E19" s="21" t="s">
        <v>84</v>
      </c>
      <c r="F19" s="22"/>
      <c r="G19" s="23"/>
      <c r="H19" s="24" t="s">
        <v>41</v>
      </c>
      <c r="I19" s="19"/>
      <c r="J19" s="29"/>
      <c r="K19" s="30">
        <v>73</v>
      </c>
      <c r="L19" s="31">
        <f>M19*1.1</f>
        <v>66.9166666666667</v>
      </c>
      <c r="M19" s="31">
        <f>K19/1.2</f>
        <v>60.8333333333333</v>
      </c>
      <c r="N19" s="31">
        <f>M19*0.95</f>
        <v>57.7916666666667</v>
      </c>
      <c r="O19" s="31">
        <f>M19*0.9</f>
        <v>54.75</v>
      </c>
      <c r="P19" s="30" t="s">
        <v>61</v>
      </c>
      <c r="Q19" s="50">
        <v>73</v>
      </c>
      <c r="R19" s="50">
        <v>66.9166666666667</v>
      </c>
      <c r="S19" s="50">
        <v>60.8333333333333</v>
      </c>
      <c r="T19" s="50">
        <v>57.7916666666667</v>
      </c>
      <c r="U19" s="50">
        <v>54.75</v>
      </c>
      <c r="V19" s="31"/>
      <c r="W19" s="31" t="s">
        <v>41</v>
      </c>
      <c r="X19" s="31"/>
      <c r="Y19" s="29"/>
      <c r="Z19" s="74"/>
      <c r="AA19" s="74">
        <v>120</v>
      </c>
      <c r="AB19" s="75" t="str">
        <f>VLOOKUP(C:C,[1]Sheet1!$C$1:$F$65536,4,0)</f>
        <v>次</v>
      </c>
      <c r="AC19" s="84">
        <f t="shared" si="0"/>
        <v>1</v>
      </c>
      <c r="AD19" s="84">
        <f t="shared" si="1"/>
        <v>1</v>
      </c>
      <c r="AE19" s="84" t="e">
        <f>IF(E19=#REF!,1,0)</f>
        <v>#REF!</v>
      </c>
      <c r="AG19" s="10" t="s">
        <v>61</v>
      </c>
      <c r="AJ19" s="4">
        <v>210103016</v>
      </c>
      <c r="AK19" s="4" t="s">
        <v>97</v>
      </c>
      <c r="AL19" s="4" t="s">
        <v>98</v>
      </c>
      <c r="AM19" s="4" t="s">
        <v>94</v>
      </c>
    </row>
    <row r="20" ht="62" customHeight="1" spans="1:39">
      <c r="A20" s="16"/>
      <c r="B20" s="17" t="s">
        <v>99</v>
      </c>
      <c r="C20" s="20" t="s">
        <v>100</v>
      </c>
      <c r="D20" s="19" t="s">
        <v>101</v>
      </c>
      <c r="E20" s="21" t="s">
        <v>84</v>
      </c>
      <c r="F20" s="22"/>
      <c r="G20" s="23"/>
      <c r="H20" s="24" t="s">
        <v>41</v>
      </c>
      <c r="I20" s="19"/>
      <c r="J20" s="29"/>
      <c r="K20" s="30">
        <v>73</v>
      </c>
      <c r="L20" s="31">
        <f>M20*1.1</f>
        <v>66.9166666666667</v>
      </c>
      <c r="M20" s="31">
        <f>K20/1.2</f>
        <v>60.8333333333333</v>
      </c>
      <c r="N20" s="31">
        <f>M20*0.95</f>
        <v>57.7916666666667</v>
      </c>
      <c r="O20" s="31">
        <f>M20*0.9</f>
        <v>54.75</v>
      </c>
      <c r="P20" s="30" t="s">
        <v>65</v>
      </c>
      <c r="Q20" s="50">
        <v>73</v>
      </c>
      <c r="R20" s="50">
        <v>66.9166666666667</v>
      </c>
      <c r="S20" s="50">
        <v>60.8333333333333</v>
      </c>
      <c r="T20" s="50">
        <v>57.7916666666667</v>
      </c>
      <c r="U20" s="50">
        <v>54.75</v>
      </c>
      <c r="V20" s="31"/>
      <c r="W20" s="31" t="s">
        <v>41</v>
      </c>
      <c r="X20" s="31"/>
      <c r="Y20" s="29"/>
      <c r="Z20" s="74"/>
      <c r="AA20" s="74">
        <v>120</v>
      </c>
      <c r="AB20" s="75" t="str">
        <f>VLOOKUP(C:C,[1]Sheet1!$C$1:$F$65536,4,0)</f>
        <v>次</v>
      </c>
      <c r="AC20" s="84">
        <f t="shared" si="0"/>
        <v>1</v>
      </c>
      <c r="AD20" s="84">
        <f t="shared" si="1"/>
        <v>1</v>
      </c>
      <c r="AE20" s="84" t="e">
        <f>IF(E20=#REF!,1,0)</f>
        <v>#REF!</v>
      </c>
      <c r="AG20" s="10" t="s">
        <v>65</v>
      </c>
      <c r="AJ20" s="4">
        <v>210103017</v>
      </c>
      <c r="AK20" s="4" t="s">
        <v>102</v>
      </c>
      <c r="AL20" s="4" t="s">
        <v>103</v>
      </c>
      <c r="AM20" s="4" t="s">
        <v>94</v>
      </c>
    </row>
    <row r="21" ht="63" customHeight="1" spans="1:39">
      <c r="A21" s="16"/>
      <c r="B21" s="17" t="s">
        <v>104</v>
      </c>
      <c r="C21" s="20" t="s">
        <v>105</v>
      </c>
      <c r="D21" s="19" t="s">
        <v>106</v>
      </c>
      <c r="E21" s="21" t="s">
        <v>84</v>
      </c>
      <c r="F21" s="22"/>
      <c r="G21" s="23"/>
      <c r="H21" s="24" t="s">
        <v>41</v>
      </c>
      <c r="I21" s="19"/>
      <c r="J21" s="29"/>
      <c r="K21" s="30">
        <v>73</v>
      </c>
      <c r="L21" s="31">
        <f>M21*1.1</f>
        <v>66.9166666666667</v>
      </c>
      <c r="M21" s="31">
        <f>K21/1.2</f>
        <v>60.8333333333333</v>
      </c>
      <c r="N21" s="31">
        <f>M21*0.95</f>
        <v>57.7916666666667</v>
      </c>
      <c r="O21" s="31">
        <f>M21*0.9</f>
        <v>54.75</v>
      </c>
      <c r="P21" s="30" t="s">
        <v>65</v>
      </c>
      <c r="Q21" s="50">
        <v>73</v>
      </c>
      <c r="R21" s="50">
        <v>66.9166666666667</v>
      </c>
      <c r="S21" s="50">
        <v>60.8333333333333</v>
      </c>
      <c r="T21" s="50">
        <v>57.7916666666667</v>
      </c>
      <c r="U21" s="50">
        <v>54.75</v>
      </c>
      <c r="V21" s="31"/>
      <c r="W21" s="31" t="s">
        <v>41</v>
      </c>
      <c r="X21" s="31"/>
      <c r="Y21" s="29"/>
      <c r="Z21" s="74"/>
      <c r="AA21" s="74">
        <v>120</v>
      </c>
      <c r="AB21" s="75" t="str">
        <f>VLOOKUP(C:C,[1]Sheet1!$C$1:$F$65536,4,0)</f>
        <v>次</v>
      </c>
      <c r="AC21" s="84">
        <f t="shared" si="0"/>
        <v>1</v>
      </c>
      <c r="AD21" s="84">
        <f t="shared" si="1"/>
        <v>1</v>
      </c>
      <c r="AE21" s="84" t="e">
        <f>IF(E21=#REF!,1,0)</f>
        <v>#REF!</v>
      </c>
      <c r="AG21" s="10" t="s">
        <v>65</v>
      </c>
      <c r="AJ21" s="4" t="s">
        <v>107</v>
      </c>
      <c r="AL21" s="4" t="s">
        <v>108</v>
      </c>
      <c r="AM21" s="4">
        <v>250</v>
      </c>
    </row>
    <row r="22" ht="70" customHeight="1" spans="1:38">
      <c r="A22" s="16">
        <v>5</v>
      </c>
      <c r="B22" s="17" t="s">
        <v>109</v>
      </c>
      <c r="C22" s="20" t="s">
        <v>110</v>
      </c>
      <c r="D22" s="19" t="s">
        <v>111</v>
      </c>
      <c r="E22" s="21" t="s">
        <v>112</v>
      </c>
      <c r="F22" s="22" t="s">
        <v>113</v>
      </c>
      <c r="G22" s="23" t="s">
        <v>114</v>
      </c>
      <c r="H22" s="24" t="s">
        <v>70</v>
      </c>
      <c r="I22" s="19" t="s">
        <v>115</v>
      </c>
      <c r="J22" s="29"/>
      <c r="K22" s="30">
        <v>204</v>
      </c>
      <c r="L22" s="31">
        <f>M22*1.1</f>
        <v>187</v>
      </c>
      <c r="M22" s="31">
        <f>K22/1.2</f>
        <v>170</v>
      </c>
      <c r="N22" s="31">
        <f>M22*0.95</f>
        <v>161.5</v>
      </c>
      <c r="O22" s="31">
        <f>M22*0.9</f>
        <v>153</v>
      </c>
      <c r="P22" s="30" t="s">
        <v>35</v>
      </c>
      <c r="Q22" s="52">
        <v>202</v>
      </c>
      <c r="R22" s="52">
        <v>185</v>
      </c>
      <c r="S22" s="52">
        <v>168</v>
      </c>
      <c r="T22" s="52">
        <v>160</v>
      </c>
      <c r="U22" s="52">
        <v>152</v>
      </c>
      <c r="V22" s="31"/>
      <c r="W22" s="31" t="s">
        <v>70</v>
      </c>
      <c r="X22" s="31"/>
      <c r="Y22" s="29" t="s">
        <v>116</v>
      </c>
      <c r="Z22" s="73" t="s">
        <v>117</v>
      </c>
      <c r="AA22" s="74">
        <v>210</v>
      </c>
      <c r="AB22" s="75" t="str">
        <f>VLOOKUP(C:C,[1]Sheet1!$C$1:$F$65536,4,0)</f>
        <v>部位</v>
      </c>
      <c r="AC22" s="84">
        <f t="shared" si="0"/>
        <v>1</v>
      </c>
      <c r="AD22" s="84">
        <f t="shared" si="1"/>
        <v>1</v>
      </c>
      <c r="AE22" s="84" t="e">
        <f>IF(E22=#REF!,1,0)</f>
        <v>#REF!</v>
      </c>
      <c r="AG22" s="10" t="s">
        <v>35</v>
      </c>
      <c r="AJ22" s="4" t="s">
        <v>118</v>
      </c>
      <c r="AL22" s="4" t="s">
        <v>119</v>
      </c>
    </row>
    <row r="23" ht="72" spans="1:36">
      <c r="A23" s="16"/>
      <c r="B23" s="17" t="s">
        <v>120</v>
      </c>
      <c r="C23" s="20" t="s">
        <v>121</v>
      </c>
      <c r="D23" s="19" t="s">
        <v>122</v>
      </c>
      <c r="E23" s="21"/>
      <c r="F23" s="22"/>
      <c r="G23" s="23"/>
      <c r="H23" s="24" t="s">
        <v>41</v>
      </c>
      <c r="I23" s="19" t="s">
        <v>123</v>
      </c>
      <c r="J23" s="29"/>
      <c r="K23" s="32">
        <v>0.33</v>
      </c>
      <c r="L23" s="32">
        <v>0.33</v>
      </c>
      <c r="M23" s="32">
        <v>0.33</v>
      </c>
      <c r="N23" s="32">
        <v>0.33</v>
      </c>
      <c r="O23" s="32">
        <v>0.33</v>
      </c>
      <c r="P23" s="32" t="s">
        <v>50</v>
      </c>
      <c r="Q23" s="53">
        <v>0.27</v>
      </c>
      <c r="R23" s="53">
        <v>0.27</v>
      </c>
      <c r="S23" s="53">
        <v>0.27</v>
      </c>
      <c r="T23" s="53">
        <v>0.27</v>
      </c>
      <c r="U23" s="53">
        <v>0.27</v>
      </c>
      <c r="V23" s="32"/>
      <c r="W23" s="61" t="s">
        <v>41</v>
      </c>
      <c r="X23" s="61"/>
      <c r="Y23" s="76" t="s">
        <v>123</v>
      </c>
      <c r="Z23" s="73" t="s">
        <v>124</v>
      </c>
      <c r="AA23" s="74">
        <v>50</v>
      </c>
      <c r="AB23" s="75" t="str">
        <f>VLOOKUP(C:C,[1]Sheet1!$C$1:$F$65536,4,0)</f>
        <v>次</v>
      </c>
      <c r="AC23" s="84">
        <f t="shared" si="0"/>
        <v>1</v>
      </c>
      <c r="AD23" s="84">
        <f t="shared" si="1"/>
        <v>1</v>
      </c>
      <c r="AE23" s="84"/>
      <c r="AG23" s="10" t="s">
        <v>50</v>
      </c>
      <c r="AJ23" s="4" t="s">
        <v>125</v>
      </c>
    </row>
    <row r="24" ht="60" spans="1:33">
      <c r="A24" s="16"/>
      <c r="B24" s="17" t="s">
        <v>126</v>
      </c>
      <c r="C24" s="20" t="s">
        <v>127</v>
      </c>
      <c r="D24" s="19" t="s">
        <v>128</v>
      </c>
      <c r="E24" s="21"/>
      <c r="F24" s="22"/>
      <c r="G24" s="23"/>
      <c r="H24" s="24" t="s">
        <v>41</v>
      </c>
      <c r="I24" s="19" t="s">
        <v>123</v>
      </c>
      <c r="J24" s="29"/>
      <c r="K24" s="32">
        <v>0.24</v>
      </c>
      <c r="L24" s="32">
        <v>0.24</v>
      </c>
      <c r="M24" s="32">
        <v>0.24</v>
      </c>
      <c r="N24" s="32">
        <v>0.24</v>
      </c>
      <c r="O24" s="32">
        <v>0.24</v>
      </c>
      <c r="P24" s="32" t="s">
        <v>50</v>
      </c>
      <c r="Q24" s="53">
        <v>0.19</v>
      </c>
      <c r="R24" s="53">
        <v>0.19</v>
      </c>
      <c r="S24" s="53">
        <v>0.19</v>
      </c>
      <c r="T24" s="53">
        <v>0.19</v>
      </c>
      <c r="U24" s="53">
        <v>0.19</v>
      </c>
      <c r="V24" s="32"/>
      <c r="W24" s="61" t="s">
        <v>41</v>
      </c>
      <c r="X24" s="62" t="s">
        <v>123</v>
      </c>
      <c r="Y24" s="76" t="s">
        <v>129</v>
      </c>
      <c r="Z24" s="73" t="s">
        <v>130</v>
      </c>
      <c r="AA24" s="74">
        <v>50</v>
      </c>
      <c r="AB24" s="75" t="str">
        <f>VLOOKUP(C:C,[1]Sheet1!$C$1:$F$65536,4,0)</f>
        <v>次</v>
      </c>
      <c r="AC24" s="84">
        <f t="shared" si="0"/>
        <v>1</v>
      </c>
      <c r="AD24" s="84">
        <f t="shared" si="1"/>
        <v>1</v>
      </c>
      <c r="AE24" s="84"/>
      <c r="AG24" s="10" t="s">
        <v>50</v>
      </c>
    </row>
    <row r="25" ht="48" spans="1:33">
      <c r="A25" s="16"/>
      <c r="B25" s="17" t="s">
        <v>131</v>
      </c>
      <c r="C25" s="20" t="s">
        <v>132</v>
      </c>
      <c r="D25" s="19" t="s">
        <v>133</v>
      </c>
      <c r="E25" s="21"/>
      <c r="F25" s="22"/>
      <c r="G25" s="23"/>
      <c r="H25" s="24" t="s">
        <v>41</v>
      </c>
      <c r="I25" s="19"/>
      <c r="J25" s="29"/>
      <c r="K25" s="32">
        <v>0.26</v>
      </c>
      <c r="L25" s="32">
        <v>0.26</v>
      </c>
      <c r="M25" s="32">
        <v>0.26</v>
      </c>
      <c r="N25" s="32">
        <v>0.26</v>
      </c>
      <c r="O25" s="32">
        <v>0.26</v>
      </c>
      <c r="P25" s="32" t="s">
        <v>50</v>
      </c>
      <c r="Q25" s="53">
        <v>0.21</v>
      </c>
      <c r="R25" s="53">
        <v>0.21</v>
      </c>
      <c r="S25" s="53">
        <v>0.21</v>
      </c>
      <c r="T25" s="53">
        <v>0.21</v>
      </c>
      <c r="U25" s="53">
        <v>0.21</v>
      </c>
      <c r="V25" s="32"/>
      <c r="W25" s="61" t="s">
        <v>41</v>
      </c>
      <c r="X25" s="61"/>
      <c r="Y25" s="76"/>
      <c r="Z25" s="73" t="s">
        <v>46</v>
      </c>
      <c r="AA25" s="74">
        <v>20</v>
      </c>
      <c r="AB25" s="75" t="str">
        <f>VLOOKUP(C:C,[1]Sheet1!$C$1:$F$65536,4,0)</f>
        <v>次</v>
      </c>
      <c r="AC25" s="84">
        <f t="shared" si="0"/>
        <v>1</v>
      </c>
      <c r="AD25" s="84">
        <f t="shared" si="1"/>
        <v>1</v>
      </c>
      <c r="AE25" s="84"/>
      <c r="AG25" s="10" t="s">
        <v>50</v>
      </c>
    </row>
    <row r="26" ht="57" customHeight="1" spans="1:33">
      <c r="A26" s="16"/>
      <c r="B26" s="17" t="s">
        <v>134</v>
      </c>
      <c r="C26" s="20" t="s">
        <v>135</v>
      </c>
      <c r="D26" s="19" t="s">
        <v>111</v>
      </c>
      <c r="E26" s="21" t="s">
        <v>112</v>
      </c>
      <c r="F26" s="22"/>
      <c r="G26" s="23"/>
      <c r="H26" s="24" t="s">
        <v>70</v>
      </c>
      <c r="I26" s="19"/>
      <c r="J26" s="29"/>
      <c r="K26" s="30">
        <f>K22</f>
        <v>204</v>
      </c>
      <c r="L26" s="31">
        <f>M26*1.1</f>
        <v>187</v>
      </c>
      <c r="M26" s="31">
        <f>K26/1.2</f>
        <v>170</v>
      </c>
      <c r="N26" s="31">
        <f>M26*0.95</f>
        <v>161.5</v>
      </c>
      <c r="O26" s="31">
        <f>M26*0.9</f>
        <v>153</v>
      </c>
      <c r="P26" s="30" t="s">
        <v>61</v>
      </c>
      <c r="Q26" s="52">
        <v>202</v>
      </c>
      <c r="R26" s="52">
        <v>185.166666666667</v>
      </c>
      <c r="S26" s="52">
        <v>168.333333333333</v>
      </c>
      <c r="T26" s="52">
        <v>159.916666666667</v>
      </c>
      <c r="U26" s="52">
        <v>151.5</v>
      </c>
      <c r="V26" s="31"/>
      <c r="W26" s="31" t="s">
        <v>70</v>
      </c>
      <c r="X26" s="31"/>
      <c r="Y26" s="29"/>
      <c r="Z26" s="74"/>
      <c r="AA26" s="74">
        <v>210</v>
      </c>
      <c r="AB26" s="75" t="str">
        <f>VLOOKUP(C:C,[1]Sheet1!$C$1:$F$65536,4,0)</f>
        <v>部位</v>
      </c>
      <c r="AC26" s="84">
        <f t="shared" si="0"/>
        <v>1</v>
      </c>
      <c r="AD26" s="84">
        <f t="shared" si="1"/>
        <v>1</v>
      </c>
      <c r="AE26" s="84" t="e">
        <f>IF(E26=#REF!,1,0)</f>
        <v>#REF!</v>
      </c>
      <c r="AG26" s="10" t="s">
        <v>61</v>
      </c>
    </row>
    <row r="27" ht="69" customHeight="1" spans="1:33">
      <c r="A27" s="16"/>
      <c r="B27" s="17" t="s">
        <v>136</v>
      </c>
      <c r="C27" s="20" t="s">
        <v>137</v>
      </c>
      <c r="D27" s="19" t="s">
        <v>138</v>
      </c>
      <c r="E27" s="21" t="s">
        <v>112</v>
      </c>
      <c r="F27" s="22"/>
      <c r="G27" s="23"/>
      <c r="H27" s="24" t="s">
        <v>41</v>
      </c>
      <c r="I27" s="19"/>
      <c r="J27" s="29"/>
      <c r="K27" s="30">
        <f>K22</f>
        <v>204</v>
      </c>
      <c r="L27" s="31">
        <f>M27*1.1</f>
        <v>187</v>
      </c>
      <c r="M27" s="31">
        <f>K27/1.2</f>
        <v>170</v>
      </c>
      <c r="N27" s="31">
        <f>M27*0.95</f>
        <v>161.5</v>
      </c>
      <c r="O27" s="31">
        <f>M27*0.9</f>
        <v>153</v>
      </c>
      <c r="P27" s="30" t="s">
        <v>61</v>
      </c>
      <c r="Q27" s="52">
        <v>202</v>
      </c>
      <c r="R27" s="52">
        <v>185.166666666667</v>
      </c>
      <c r="S27" s="52">
        <v>168.333333333333</v>
      </c>
      <c r="T27" s="52">
        <v>159.916666666667</v>
      </c>
      <c r="U27" s="52">
        <v>151.5</v>
      </c>
      <c r="V27" s="31"/>
      <c r="W27" s="31" t="s">
        <v>139</v>
      </c>
      <c r="X27" s="31"/>
      <c r="Y27" s="29"/>
      <c r="Z27" s="73" t="s">
        <v>46</v>
      </c>
      <c r="AA27" s="74">
        <v>210</v>
      </c>
      <c r="AB27" s="75" t="str">
        <f>VLOOKUP(C:C,[1]Sheet1!$C$1:$F$65536,4,0)</f>
        <v>次</v>
      </c>
      <c r="AC27" s="84">
        <f t="shared" si="0"/>
        <v>1</v>
      </c>
      <c r="AD27" s="84">
        <f t="shared" si="1"/>
        <v>0</v>
      </c>
      <c r="AE27" s="84" t="e">
        <f>IF(E27=#REF!,1,0)</f>
        <v>#REF!</v>
      </c>
      <c r="AG27" s="10" t="s">
        <v>61</v>
      </c>
    </row>
    <row r="28" ht="57" customHeight="1" spans="1:33">
      <c r="A28" s="16">
        <v>6</v>
      </c>
      <c r="B28" s="17" t="s">
        <v>140</v>
      </c>
      <c r="C28" s="20" t="s">
        <v>141</v>
      </c>
      <c r="D28" s="19" t="s">
        <v>142</v>
      </c>
      <c r="E28" s="21" t="s">
        <v>143</v>
      </c>
      <c r="F28" s="22" t="s">
        <v>144</v>
      </c>
      <c r="G28" s="23" t="s">
        <v>145</v>
      </c>
      <c r="H28" s="24" t="s">
        <v>70</v>
      </c>
      <c r="I28" s="19" t="s">
        <v>146</v>
      </c>
      <c r="J28" s="29"/>
      <c r="K28" s="30">
        <v>235</v>
      </c>
      <c r="L28" s="31">
        <f>M28*1.1</f>
        <v>215.416666666667</v>
      </c>
      <c r="M28" s="31">
        <f>K28/1.2</f>
        <v>195.833333333333</v>
      </c>
      <c r="N28" s="31">
        <f>M28*0.95</f>
        <v>186.041666666667</v>
      </c>
      <c r="O28" s="31">
        <f>M28*0.9</f>
        <v>176.25</v>
      </c>
      <c r="P28" s="30" t="s">
        <v>35</v>
      </c>
      <c r="Q28" s="52">
        <v>266</v>
      </c>
      <c r="R28" s="52">
        <v>244</v>
      </c>
      <c r="S28" s="52">
        <v>222</v>
      </c>
      <c r="T28" s="52">
        <v>211</v>
      </c>
      <c r="U28" s="52">
        <v>200</v>
      </c>
      <c r="V28" s="31"/>
      <c r="W28" s="31" t="s">
        <v>70</v>
      </c>
      <c r="X28" s="31"/>
      <c r="Y28" s="78" t="s">
        <v>147</v>
      </c>
      <c r="Z28" s="73" t="s">
        <v>148</v>
      </c>
      <c r="AA28" s="74">
        <v>280</v>
      </c>
      <c r="AB28" s="75" t="str">
        <f>VLOOKUP(C:C,[1]Sheet1!$C$1:$F$65536,4,0)</f>
        <v>部位</v>
      </c>
      <c r="AC28" s="84">
        <f t="shared" si="0"/>
        <v>1</v>
      </c>
      <c r="AD28" s="84">
        <f t="shared" si="1"/>
        <v>1</v>
      </c>
      <c r="AE28" s="84" t="e">
        <f>IF(E28=#REF!,1,0)</f>
        <v>#REF!</v>
      </c>
      <c r="AG28" s="10" t="s">
        <v>35</v>
      </c>
    </row>
    <row r="29" ht="60" spans="1:33">
      <c r="A29" s="16"/>
      <c r="B29" s="17" t="s">
        <v>149</v>
      </c>
      <c r="C29" s="20" t="s">
        <v>150</v>
      </c>
      <c r="D29" s="19" t="s">
        <v>151</v>
      </c>
      <c r="E29" s="21"/>
      <c r="F29" s="22"/>
      <c r="G29" s="23"/>
      <c r="H29" s="24" t="s">
        <v>41</v>
      </c>
      <c r="I29" s="19" t="s">
        <v>123</v>
      </c>
      <c r="J29" s="29"/>
      <c r="K29" s="32">
        <v>0.33</v>
      </c>
      <c r="L29" s="32">
        <v>0.33</v>
      </c>
      <c r="M29" s="32">
        <v>0.33</v>
      </c>
      <c r="N29" s="32">
        <v>0.33</v>
      </c>
      <c r="O29" s="32">
        <v>0.33</v>
      </c>
      <c r="P29" s="32" t="s">
        <v>50</v>
      </c>
      <c r="Q29" s="53">
        <v>0.12</v>
      </c>
      <c r="R29" s="53">
        <v>0.12</v>
      </c>
      <c r="S29" s="53">
        <v>0.12</v>
      </c>
      <c r="T29" s="53">
        <v>0.12</v>
      </c>
      <c r="U29" s="53">
        <v>0.12</v>
      </c>
      <c r="V29" s="32"/>
      <c r="W29" s="61" t="s">
        <v>41</v>
      </c>
      <c r="X29" s="61"/>
      <c r="Y29" s="76" t="s">
        <v>123</v>
      </c>
      <c r="Z29" s="73" t="s">
        <v>130</v>
      </c>
      <c r="AA29" s="74">
        <v>50</v>
      </c>
      <c r="AB29" s="75" t="str">
        <f>VLOOKUP(C:C,[1]Sheet1!$C$1:$F$65536,4,0)</f>
        <v>次</v>
      </c>
      <c r="AC29" s="84">
        <f t="shared" si="0"/>
        <v>1</v>
      </c>
      <c r="AD29" s="84">
        <f t="shared" si="1"/>
        <v>1</v>
      </c>
      <c r="AE29" s="84"/>
      <c r="AF29" s="85"/>
      <c r="AG29" s="85" t="s">
        <v>50</v>
      </c>
    </row>
    <row r="30" ht="60" spans="1:33">
      <c r="A30" s="16"/>
      <c r="B30" s="17" t="s">
        <v>152</v>
      </c>
      <c r="C30" s="20" t="s">
        <v>153</v>
      </c>
      <c r="D30" s="19" t="s">
        <v>154</v>
      </c>
      <c r="E30" s="21"/>
      <c r="F30" s="22"/>
      <c r="G30" s="23"/>
      <c r="H30" s="24" t="s">
        <v>41</v>
      </c>
      <c r="I30" s="19" t="s">
        <v>123</v>
      </c>
      <c r="J30" s="29"/>
      <c r="K30" s="32">
        <v>0.24</v>
      </c>
      <c r="L30" s="32">
        <v>0.24</v>
      </c>
      <c r="M30" s="32">
        <v>0.24</v>
      </c>
      <c r="N30" s="32">
        <v>0.24</v>
      </c>
      <c r="O30" s="32">
        <v>0.24</v>
      </c>
      <c r="P30" s="32" t="s">
        <v>50</v>
      </c>
      <c r="Q30" s="53">
        <v>0.11</v>
      </c>
      <c r="R30" s="53">
        <v>0.11</v>
      </c>
      <c r="S30" s="53">
        <v>0.11</v>
      </c>
      <c r="T30" s="53">
        <v>0.11</v>
      </c>
      <c r="U30" s="53">
        <v>0.11</v>
      </c>
      <c r="V30" s="32"/>
      <c r="W30" s="61" t="s">
        <v>41</v>
      </c>
      <c r="X30" s="62" t="s">
        <v>123</v>
      </c>
      <c r="Y30" s="76" t="s">
        <v>155</v>
      </c>
      <c r="Z30" s="73" t="s">
        <v>130</v>
      </c>
      <c r="AA30" s="74">
        <v>50</v>
      </c>
      <c r="AB30" s="75" t="str">
        <f>VLOOKUP(C:C,[1]Sheet1!$C$1:$F$65536,4,0)</f>
        <v>次</v>
      </c>
      <c r="AC30" s="84">
        <f t="shared" si="0"/>
        <v>1</v>
      </c>
      <c r="AD30" s="84">
        <f t="shared" si="1"/>
        <v>1</v>
      </c>
      <c r="AE30" s="84"/>
      <c r="AF30" s="85"/>
      <c r="AG30" s="85" t="s">
        <v>50</v>
      </c>
    </row>
    <row r="31" ht="57" customHeight="1" spans="1:33">
      <c r="A31" s="16"/>
      <c r="B31" s="17" t="s">
        <v>156</v>
      </c>
      <c r="C31" s="20" t="s">
        <v>157</v>
      </c>
      <c r="D31" s="19" t="s">
        <v>142</v>
      </c>
      <c r="E31" s="21" t="s">
        <v>143</v>
      </c>
      <c r="F31" s="22"/>
      <c r="G31" s="23"/>
      <c r="H31" s="24" t="s">
        <v>70</v>
      </c>
      <c r="I31" s="19"/>
      <c r="J31" s="29"/>
      <c r="K31" s="30">
        <f>K28</f>
        <v>235</v>
      </c>
      <c r="L31" s="31">
        <f>M31*1.1</f>
        <v>215.416666666667</v>
      </c>
      <c r="M31" s="31">
        <f>K31/1.2</f>
        <v>195.833333333333</v>
      </c>
      <c r="N31" s="31">
        <f>M31*0.95</f>
        <v>186.041666666667</v>
      </c>
      <c r="O31" s="31">
        <f>M31*0.9</f>
        <v>176.25</v>
      </c>
      <c r="P31" s="30" t="s">
        <v>61</v>
      </c>
      <c r="Q31" s="52">
        <v>266</v>
      </c>
      <c r="R31" s="52">
        <v>243.833333333333</v>
      </c>
      <c r="S31" s="52">
        <v>221.666666666667</v>
      </c>
      <c r="T31" s="52">
        <v>210.583333333333</v>
      </c>
      <c r="U31" s="52">
        <v>199.5</v>
      </c>
      <c r="V31" s="31"/>
      <c r="W31" s="31" t="s">
        <v>70</v>
      </c>
      <c r="X31" s="31"/>
      <c r="Y31" s="29"/>
      <c r="Z31" s="74"/>
      <c r="AA31" s="74">
        <v>280</v>
      </c>
      <c r="AB31" s="75" t="str">
        <f>VLOOKUP(C:C,[1]Sheet1!$C$1:$F$65536,4,0)</f>
        <v>部位</v>
      </c>
      <c r="AC31" s="84">
        <f t="shared" si="0"/>
        <v>1</v>
      </c>
      <c r="AD31" s="84">
        <f t="shared" si="1"/>
        <v>1</v>
      </c>
      <c r="AE31" s="84" t="e">
        <f>IF(E31=#REF!,1,0)</f>
        <v>#REF!</v>
      </c>
      <c r="AG31" s="10" t="s">
        <v>61</v>
      </c>
    </row>
    <row r="32" ht="62" customHeight="1" spans="1:33">
      <c r="A32" s="16"/>
      <c r="B32" s="17" t="s">
        <v>158</v>
      </c>
      <c r="C32" s="20" t="s">
        <v>159</v>
      </c>
      <c r="D32" s="19" t="s">
        <v>160</v>
      </c>
      <c r="E32" s="21" t="s">
        <v>143</v>
      </c>
      <c r="F32" s="22"/>
      <c r="G32" s="23"/>
      <c r="H32" s="24" t="s">
        <v>70</v>
      </c>
      <c r="I32" s="19"/>
      <c r="J32" s="29"/>
      <c r="K32" s="30">
        <f>K28</f>
        <v>235</v>
      </c>
      <c r="L32" s="31">
        <f>M32*1.1</f>
        <v>215.416666666667</v>
      </c>
      <c r="M32" s="31">
        <f>K32/1.2</f>
        <v>195.833333333333</v>
      </c>
      <c r="N32" s="31">
        <f>M32*0.95</f>
        <v>186.041666666667</v>
      </c>
      <c r="O32" s="31">
        <f>M32*0.9</f>
        <v>176.25</v>
      </c>
      <c r="P32" s="30" t="s">
        <v>61</v>
      </c>
      <c r="Q32" s="52">
        <v>266</v>
      </c>
      <c r="R32" s="52">
        <v>243.833333333333</v>
      </c>
      <c r="S32" s="52">
        <v>221.666666666667</v>
      </c>
      <c r="T32" s="52">
        <v>210.583333333333</v>
      </c>
      <c r="U32" s="52">
        <v>199.5</v>
      </c>
      <c r="V32" s="31"/>
      <c r="W32" s="31" t="s">
        <v>70</v>
      </c>
      <c r="X32" s="31"/>
      <c r="Y32" s="29"/>
      <c r="Z32" s="74"/>
      <c r="AA32" s="74">
        <v>280</v>
      </c>
      <c r="AB32" s="75" t="str">
        <f>VLOOKUP(C:C,[1]Sheet1!$C$1:$F$65536,4,0)</f>
        <v>部位</v>
      </c>
      <c r="AC32" s="84">
        <f t="shared" si="0"/>
        <v>1</v>
      </c>
      <c r="AD32" s="84">
        <f t="shared" si="1"/>
        <v>1</v>
      </c>
      <c r="AE32" s="84" t="e">
        <f>IF(E32=#REF!,1,0)</f>
        <v>#REF!</v>
      </c>
      <c r="AG32" s="10" t="s">
        <v>61</v>
      </c>
    </row>
    <row r="33" ht="63" customHeight="1" spans="1:33">
      <c r="A33" s="16">
        <v>7</v>
      </c>
      <c r="B33" s="17" t="s">
        <v>161</v>
      </c>
      <c r="C33" s="20" t="s">
        <v>162</v>
      </c>
      <c r="D33" s="19" t="s">
        <v>163</v>
      </c>
      <c r="E33" s="21" t="s">
        <v>143</v>
      </c>
      <c r="F33" s="22" t="s">
        <v>164</v>
      </c>
      <c r="G33" s="23" t="s">
        <v>69</v>
      </c>
      <c r="H33" s="25" t="s">
        <v>165</v>
      </c>
      <c r="I33" s="21" t="s">
        <v>166</v>
      </c>
      <c r="J33" s="29"/>
      <c r="K33" s="30">
        <f>'[2]放射检查工作底稿-定'!AC124</f>
        <v>622</v>
      </c>
      <c r="L33" s="31">
        <f>M33*1.1</f>
        <v>570.166666666667</v>
      </c>
      <c r="M33" s="31">
        <f>K33/1.2</f>
        <v>518.333333333333</v>
      </c>
      <c r="N33" s="31">
        <f>M33*0.95</f>
        <v>492.416666666667</v>
      </c>
      <c r="O33" s="31">
        <f>M33*0.9</f>
        <v>466.5</v>
      </c>
      <c r="P33" s="49" t="s">
        <v>167</v>
      </c>
      <c r="Q33" s="52">
        <v>591</v>
      </c>
      <c r="R33" s="52">
        <v>542</v>
      </c>
      <c r="S33" s="52">
        <v>493</v>
      </c>
      <c r="T33" s="52">
        <v>468</v>
      </c>
      <c r="U33" s="52">
        <v>443</v>
      </c>
      <c r="V33" s="31">
        <v>570</v>
      </c>
      <c r="W33" s="31" t="s">
        <v>165</v>
      </c>
      <c r="X33" s="31"/>
      <c r="Y33" s="79" t="s">
        <v>168</v>
      </c>
      <c r="Z33" s="73" t="s">
        <v>169</v>
      </c>
      <c r="AA33" s="74">
        <v>520</v>
      </c>
      <c r="AB33" s="75" t="str">
        <f>VLOOKUP(C:C,[1]Sheet1!$C$1:$F$65536,4,0)</f>
        <v>血管</v>
      </c>
      <c r="AC33" s="84">
        <f t="shared" si="0"/>
        <v>1</v>
      </c>
      <c r="AD33" s="84">
        <f t="shared" si="1"/>
        <v>1</v>
      </c>
      <c r="AE33" s="84" t="e">
        <f>IF(E33=#REF!,1,0)</f>
        <v>#REF!</v>
      </c>
      <c r="AG33" s="89" t="s">
        <v>72</v>
      </c>
    </row>
    <row r="34" ht="60" spans="1:33">
      <c r="A34" s="16"/>
      <c r="B34" s="17" t="s">
        <v>170</v>
      </c>
      <c r="C34" s="20" t="s">
        <v>171</v>
      </c>
      <c r="D34" s="19" t="s">
        <v>172</v>
      </c>
      <c r="E34" s="21"/>
      <c r="F34" s="26"/>
      <c r="G34" s="27"/>
      <c r="H34" s="25" t="s">
        <v>41</v>
      </c>
      <c r="I34" s="38" t="s">
        <v>173</v>
      </c>
      <c r="J34" s="29"/>
      <c r="K34" s="32">
        <v>0.33</v>
      </c>
      <c r="L34" s="32">
        <v>0.33</v>
      </c>
      <c r="M34" s="32">
        <v>0.33</v>
      </c>
      <c r="N34" s="32">
        <v>0.33</v>
      </c>
      <c r="O34" s="32">
        <v>0.33</v>
      </c>
      <c r="P34" s="32" t="s">
        <v>72</v>
      </c>
      <c r="Q34" s="53">
        <v>0.33</v>
      </c>
      <c r="R34" s="53">
        <v>0.33</v>
      </c>
      <c r="S34" s="53">
        <v>0.33</v>
      </c>
      <c r="T34" s="53">
        <v>0.33</v>
      </c>
      <c r="U34" s="53">
        <v>0.33</v>
      </c>
      <c r="V34" s="32"/>
      <c r="W34" s="61" t="s">
        <v>41</v>
      </c>
      <c r="X34" s="61"/>
      <c r="Y34" s="76" t="s">
        <v>173</v>
      </c>
      <c r="Z34" s="73" t="s">
        <v>130</v>
      </c>
      <c r="AA34" s="74">
        <v>50</v>
      </c>
      <c r="AB34" s="75" t="str">
        <f>VLOOKUP(C:C,[1]Sheet1!$C$1:$F$65536,4,0)</f>
        <v>次</v>
      </c>
      <c r="AC34" s="84">
        <f t="shared" si="0"/>
        <v>1</v>
      </c>
      <c r="AD34" s="84">
        <f t="shared" si="1"/>
        <v>1</v>
      </c>
      <c r="AE34" s="84"/>
      <c r="AG34" s="89" t="s">
        <v>72</v>
      </c>
    </row>
    <row r="35" ht="72" customHeight="1" spans="1:33">
      <c r="A35" s="16"/>
      <c r="B35" s="17" t="s">
        <v>174</v>
      </c>
      <c r="C35" s="20" t="s">
        <v>175</v>
      </c>
      <c r="D35" s="19" t="s">
        <v>163</v>
      </c>
      <c r="E35" s="21" t="s">
        <v>143</v>
      </c>
      <c r="F35" s="26"/>
      <c r="G35" s="27"/>
      <c r="H35" s="25" t="s">
        <v>165</v>
      </c>
      <c r="I35" s="21"/>
      <c r="J35" s="29"/>
      <c r="K35" s="30">
        <f>K33</f>
        <v>622</v>
      </c>
      <c r="L35" s="31">
        <f>M35*1.1</f>
        <v>570.166666666667</v>
      </c>
      <c r="M35" s="31">
        <f>K35/1.2</f>
        <v>518.333333333333</v>
      </c>
      <c r="N35" s="31">
        <f>M35*0.95</f>
        <v>492.416666666667</v>
      </c>
      <c r="O35" s="31">
        <f>M35*0.9</f>
        <v>466.5</v>
      </c>
      <c r="P35" s="30" t="s">
        <v>61</v>
      </c>
      <c r="Q35" s="52">
        <v>591</v>
      </c>
      <c r="R35" s="52">
        <v>541.75</v>
      </c>
      <c r="S35" s="52">
        <v>492.5</v>
      </c>
      <c r="T35" s="52">
        <v>467.875</v>
      </c>
      <c r="U35" s="52">
        <v>443.25</v>
      </c>
      <c r="V35" s="31"/>
      <c r="W35" s="31" t="s">
        <v>165</v>
      </c>
      <c r="X35" s="31"/>
      <c r="Y35" s="29"/>
      <c r="Z35" s="74"/>
      <c r="AA35" s="74">
        <v>520</v>
      </c>
      <c r="AB35" s="75" t="str">
        <f>VLOOKUP(C:C,[1]Sheet1!$C$1:$F$65536,4,0)</f>
        <v>血管</v>
      </c>
      <c r="AC35" s="84">
        <f t="shared" si="0"/>
        <v>1</v>
      </c>
      <c r="AD35" s="84">
        <f t="shared" si="1"/>
        <v>1</v>
      </c>
      <c r="AE35" s="84" t="e">
        <f>IF(E35=#REF!,1,0)</f>
        <v>#REF!</v>
      </c>
      <c r="AG35" s="10" t="s">
        <v>61</v>
      </c>
    </row>
    <row r="36" ht="58" customHeight="1" spans="1:33">
      <c r="A36" s="16">
        <v>8</v>
      </c>
      <c r="B36" s="17" t="s">
        <v>176</v>
      </c>
      <c r="C36" s="18" t="s">
        <v>177</v>
      </c>
      <c r="D36" s="21" t="s">
        <v>178</v>
      </c>
      <c r="E36" s="19" t="s">
        <v>179</v>
      </c>
      <c r="F36" s="22" t="s">
        <v>180</v>
      </c>
      <c r="G36" s="19" t="s">
        <v>181</v>
      </c>
      <c r="H36" s="24" t="s">
        <v>182</v>
      </c>
      <c r="I36" s="38" t="s">
        <v>183</v>
      </c>
      <c r="J36" s="29"/>
      <c r="K36" s="30">
        <v>545</v>
      </c>
      <c r="L36" s="31">
        <f>M36*1.1</f>
        <v>499.583333333333</v>
      </c>
      <c r="M36" s="31">
        <f>K36/1.2</f>
        <v>454.166666666667</v>
      </c>
      <c r="N36" s="31">
        <f>M36*0.95</f>
        <v>431.458333333333</v>
      </c>
      <c r="O36" s="31">
        <f>M36*0.9</f>
        <v>408.75</v>
      </c>
      <c r="P36" s="30" t="s">
        <v>50</v>
      </c>
      <c r="Q36" s="52">
        <v>518</v>
      </c>
      <c r="R36" s="52">
        <v>474.833333333333</v>
      </c>
      <c r="S36" s="52">
        <v>431.666666666667</v>
      </c>
      <c r="T36" s="52">
        <v>410.083333333333</v>
      </c>
      <c r="U36" s="52">
        <v>388.5</v>
      </c>
      <c r="V36" s="31"/>
      <c r="W36" s="31" t="s">
        <v>182</v>
      </c>
      <c r="X36" s="31"/>
      <c r="Y36" s="29" t="s">
        <v>184</v>
      </c>
      <c r="Z36" s="73" t="s">
        <v>185</v>
      </c>
      <c r="AA36" s="74">
        <v>500</v>
      </c>
      <c r="AB36" s="75" t="str">
        <f>VLOOKUP(C:C,[1]Sheet1!$C$1:$F$65536,4,0)</f>
        <v>脏器</v>
      </c>
      <c r="AC36" s="84">
        <f t="shared" si="0"/>
        <v>1</v>
      </c>
      <c r="AD36" s="84">
        <f t="shared" si="1"/>
        <v>1</v>
      </c>
      <c r="AE36" s="84" t="e">
        <f>IF(E36=#REF!,1,0)</f>
        <v>#REF!</v>
      </c>
      <c r="AG36" s="10" t="s">
        <v>50</v>
      </c>
    </row>
    <row r="37" ht="57" customHeight="1" spans="1:33">
      <c r="A37" s="16"/>
      <c r="B37" s="17" t="s">
        <v>186</v>
      </c>
      <c r="C37" s="18" t="s">
        <v>187</v>
      </c>
      <c r="D37" s="21" t="s">
        <v>188</v>
      </c>
      <c r="E37" s="19"/>
      <c r="F37" s="22"/>
      <c r="G37" s="19"/>
      <c r="H37" s="24" t="s">
        <v>41</v>
      </c>
      <c r="I37" s="23"/>
      <c r="J37" s="29"/>
      <c r="K37" s="33">
        <v>16</v>
      </c>
      <c r="L37" s="33">
        <v>12</v>
      </c>
      <c r="M37" s="33">
        <v>8</v>
      </c>
      <c r="N37" s="33">
        <v>4</v>
      </c>
      <c r="O37" s="33">
        <v>4</v>
      </c>
      <c r="P37" s="33" t="s">
        <v>44</v>
      </c>
      <c r="Q37" s="54">
        <v>16</v>
      </c>
      <c r="R37" s="54">
        <v>12</v>
      </c>
      <c r="S37" s="54">
        <v>8</v>
      </c>
      <c r="T37" s="54">
        <v>4</v>
      </c>
      <c r="U37" s="54">
        <v>4</v>
      </c>
      <c r="V37" s="33"/>
      <c r="W37" s="63" t="s">
        <v>41</v>
      </c>
      <c r="X37" s="63"/>
      <c r="Y37" s="80"/>
      <c r="Z37" s="73" t="s">
        <v>189</v>
      </c>
      <c r="AA37" s="63">
        <v>20</v>
      </c>
      <c r="AB37" s="75" t="str">
        <f>VLOOKUP(C:C,[1]Sheet1!$C$1:$F$65536,4,0)</f>
        <v>次</v>
      </c>
      <c r="AC37" s="84">
        <f t="shared" si="0"/>
        <v>1</v>
      </c>
      <c r="AD37" s="84">
        <f t="shared" si="1"/>
        <v>1</v>
      </c>
      <c r="AE37" s="84"/>
      <c r="AG37" s="10" t="s">
        <v>44</v>
      </c>
    </row>
    <row r="38" ht="60" spans="1:33">
      <c r="A38" s="16"/>
      <c r="B38" s="17" t="s">
        <v>190</v>
      </c>
      <c r="C38" s="18" t="s">
        <v>191</v>
      </c>
      <c r="D38" s="21" t="s">
        <v>178</v>
      </c>
      <c r="E38" s="19" t="s">
        <v>179</v>
      </c>
      <c r="F38" s="22"/>
      <c r="G38" s="19"/>
      <c r="H38" s="24" t="s">
        <v>182</v>
      </c>
      <c r="I38" s="38"/>
      <c r="J38" s="29"/>
      <c r="K38" s="30">
        <f>K36</f>
        <v>545</v>
      </c>
      <c r="L38" s="31">
        <f>M38*1.1</f>
        <v>499.583333333333</v>
      </c>
      <c r="M38" s="31">
        <f>K38/1.2</f>
        <v>454.166666666667</v>
      </c>
      <c r="N38" s="31">
        <f>M38*0.95</f>
        <v>431.458333333333</v>
      </c>
      <c r="O38" s="31">
        <f>M38*0.9</f>
        <v>408.75</v>
      </c>
      <c r="P38" s="30" t="s">
        <v>61</v>
      </c>
      <c r="Q38" s="52">
        <v>518</v>
      </c>
      <c r="R38" s="52">
        <v>474.833333333333</v>
      </c>
      <c r="S38" s="52">
        <v>431.666666666667</v>
      </c>
      <c r="T38" s="52">
        <v>410.083333333333</v>
      </c>
      <c r="U38" s="52">
        <v>388.5</v>
      </c>
      <c r="V38" s="31"/>
      <c r="W38" s="31" t="s">
        <v>182</v>
      </c>
      <c r="X38" s="31"/>
      <c r="Y38" s="29"/>
      <c r="Z38" s="74"/>
      <c r="AA38" s="74">
        <v>500</v>
      </c>
      <c r="AB38" s="75" t="str">
        <f>VLOOKUP(C:C,[1]Sheet1!$C$1:$F$65536,4,0)</f>
        <v>脏器</v>
      </c>
      <c r="AC38" s="84">
        <f t="shared" si="0"/>
        <v>1</v>
      </c>
      <c r="AD38" s="84">
        <f t="shared" si="1"/>
        <v>1</v>
      </c>
      <c r="AE38" s="84" t="e">
        <f>IF(E38=#REF!,1,0)</f>
        <v>#REF!</v>
      </c>
      <c r="AG38" s="10" t="s">
        <v>61</v>
      </c>
    </row>
    <row r="39" ht="64" customHeight="1" spans="1:33">
      <c r="A39" s="16">
        <v>9</v>
      </c>
      <c r="B39" s="17" t="s">
        <v>192</v>
      </c>
      <c r="C39" s="18" t="s">
        <v>193</v>
      </c>
      <c r="D39" s="21" t="s">
        <v>194</v>
      </c>
      <c r="E39" s="19" t="s">
        <v>112</v>
      </c>
      <c r="F39" s="22" t="s">
        <v>195</v>
      </c>
      <c r="G39" s="23" t="s">
        <v>69</v>
      </c>
      <c r="H39" s="24" t="s">
        <v>70</v>
      </c>
      <c r="I39" s="39" t="s">
        <v>115</v>
      </c>
      <c r="J39" s="29" t="s">
        <v>196</v>
      </c>
      <c r="K39" s="37">
        <v>524</v>
      </c>
      <c r="L39" s="31">
        <f>M39*1.1</f>
        <v>480.333333333333</v>
      </c>
      <c r="M39" s="31">
        <f>K39/1.2</f>
        <v>436.666666666667</v>
      </c>
      <c r="N39" s="31">
        <f>M39*0.95</f>
        <v>414.833333333333</v>
      </c>
      <c r="O39" s="31">
        <f>M39*0.9</f>
        <v>393</v>
      </c>
      <c r="P39" s="30" t="s">
        <v>35</v>
      </c>
      <c r="Q39" s="52">
        <v>521</v>
      </c>
      <c r="R39" s="52">
        <v>478</v>
      </c>
      <c r="S39" s="52">
        <v>434</v>
      </c>
      <c r="T39" s="52">
        <v>412</v>
      </c>
      <c r="U39" s="52">
        <v>391</v>
      </c>
      <c r="V39" s="31"/>
      <c r="W39" s="31" t="s">
        <v>70</v>
      </c>
      <c r="X39" s="49" t="s">
        <v>115</v>
      </c>
      <c r="Y39" s="29"/>
      <c r="Z39" s="73" t="s">
        <v>197</v>
      </c>
      <c r="AA39" s="74">
        <v>460</v>
      </c>
      <c r="AB39" s="75" t="str">
        <f>VLOOKUP(C:C,[1]Sheet1!$C$1:$F$65536,4,0)</f>
        <v>部位</v>
      </c>
      <c r="AC39" s="84">
        <f t="shared" si="0"/>
        <v>1</v>
      </c>
      <c r="AD39" s="84">
        <f t="shared" si="1"/>
        <v>1</v>
      </c>
      <c r="AE39" s="84" t="e">
        <f>IF(E39=#REF!,1,0)</f>
        <v>#REF!</v>
      </c>
      <c r="AG39" s="10" t="s">
        <v>35</v>
      </c>
    </row>
    <row r="40" ht="60" spans="1:33">
      <c r="A40" s="16"/>
      <c r="B40" s="17" t="s">
        <v>198</v>
      </c>
      <c r="C40" s="18" t="s">
        <v>199</v>
      </c>
      <c r="D40" s="21" t="s">
        <v>200</v>
      </c>
      <c r="E40" s="19"/>
      <c r="F40" s="22"/>
      <c r="G40" s="23"/>
      <c r="H40" s="24" t="s">
        <v>201</v>
      </c>
      <c r="I40" s="19" t="s">
        <v>202</v>
      </c>
      <c r="J40" s="29"/>
      <c r="K40" s="32">
        <v>0.19</v>
      </c>
      <c r="L40" s="32">
        <v>0.19</v>
      </c>
      <c r="M40" s="32">
        <v>0.19</v>
      </c>
      <c r="N40" s="32">
        <v>0.19</v>
      </c>
      <c r="O40" s="32">
        <v>0.19</v>
      </c>
      <c r="P40" s="32" t="s">
        <v>35</v>
      </c>
      <c r="Q40" s="53">
        <v>0.6</v>
      </c>
      <c r="R40" s="53">
        <v>0.6</v>
      </c>
      <c r="S40" s="53">
        <v>0.6</v>
      </c>
      <c r="T40" s="53">
        <v>0.6</v>
      </c>
      <c r="U40" s="53">
        <v>0.6</v>
      </c>
      <c r="V40" s="32"/>
      <c r="W40" s="61" t="s">
        <v>201</v>
      </c>
      <c r="X40" s="61"/>
      <c r="Y40" s="76" t="s">
        <v>203</v>
      </c>
      <c r="Z40" s="73" t="s">
        <v>130</v>
      </c>
      <c r="AA40" s="74">
        <v>50</v>
      </c>
      <c r="AB40" s="75" t="str">
        <f>VLOOKUP(C:C,[1]Sheet1!$C$1:$F$65536,4,0)</f>
        <v>项</v>
      </c>
      <c r="AC40" s="84">
        <f t="shared" si="0"/>
        <v>1</v>
      </c>
      <c r="AD40" s="84">
        <f t="shared" si="1"/>
        <v>1</v>
      </c>
      <c r="AE40" s="84"/>
      <c r="AG40" s="10" t="s">
        <v>35</v>
      </c>
    </row>
    <row r="41" ht="72" spans="1:33">
      <c r="A41" s="16"/>
      <c r="B41" s="17" t="s">
        <v>204</v>
      </c>
      <c r="C41" s="18" t="s">
        <v>205</v>
      </c>
      <c r="D41" s="21" t="s">
        <v>206</v>
      </c>
      <c r="E41" s="19"/>
      <c r="F41" s="22"/>
      <c r="G41" s="23"/>
      <c r="H41" s="24" t="s">
        <v>41</v>
      </c>
      <c r="I41" s="19" t="s">
        <v>196</v>
      </c>
      <c r="J41" s="29" t="s">
        <v>196</v>
      </c>
      <c r="K41" s="32">
        <v>0.26</v>
      </c>
      <c r="L41" s="32">
        <v>0.26</v>
      </c>
      <c r="M41" s="32">
        <v>0.26</v>
      </c>
      <c r="N41" s="32">
        <v>0.26</v>
      </c>
      <c r="O41" s="32">
        <v>0.26</v>
      </c>
      <c r="P41" s="32" t="s">
        <v>50</v>
      </c>
      <c r="Q41" s="53">
        <v>0.2</v>
      </c>
      <c r="R41" s="53">
        <v>0.2</v>
      </c>
      <c r="S41" s="53">
        <v>0.2</v>
      </c>
      <c r="T41" s="53">
        <v>0.2</v>
      </c>
      <c r="U41" s="53">
        <v>0.2</v>
      </c>
      <c r="V41" s="32"/>
      <c r="W41" s="61" t="s">
        <v>41</v>
      </c>
      <c r="X41" s="61"/>
      <c r="Y41" s="76" t="s">
        <v>196</v>
      </c>
      <c r="Z41" s="73" t="s">
        <v>207</v>
      </c>
      <c r="AA41" s="74">
        <v>80</v>
      </c>
      <c r="AB41" s="75" t="str">
        <f>VLOOKUP(C:C,[1]Sheet1!$C$1:$F$65536,4,0)</f>
        <v>次</v>
      </c>
      <c r="AC41" s="84">
        <f t="shared" si="0"/>
        <v>1</v>
      </c>
      <c r="AD41" s="84">
        <f t="shared" si="1"/>
        <v>1</v>
      </c>
      <c r="AE41" s="84"/>
      <c r="AG41" s="10" t="s">
        <v>50</v>
      </c>
    </row>
    <row r="42" ht="36" spans="1:33">
      <c r="A42" s="16"/>
      <c r="B42" s="17" t="s">
        <v>208</v>
      </c>
      <c r="C42" s="18" t="s">
        <v>209</v>
      </c>
      <c r="D42" s="21" t="s">
        <v>210</v>
      </c>
      <c r="E42" s="19"/>
      <c r="F42" s="22"/>
      <c r="G42" s="23"/>
      <c r="H42" s="24" t="s">
        <v>41</v>
      </c>
      <c r="I42" s="23"/>
      <c r="J42" s="29"/>
      <c r="K42" s="16">
        <v>16</v>
      </c>
      <c r="L42" s="16">
        <v>12</v>
      </c>
      <c r="M42" s="16">
        <v>8</v>
      </c>
      <c r="N42" s="16">
        <v>4</v>
      </c>
      <c r="O42" s="16">
        <v>4</v>
      </c>
      <c r="P42" s="16" t="s">
        <v>44</v>
      </c>
      <c r="Q42" s="51">
        <v>16</v>
      </c>
      <c r="R42" s="51">
        <v>12</v>
      </c>
      <c r="S42" s="51">
        <v>8</v>
      </c>
      <c r="T42" s="51">
        <v>4</v>
      </c>
      <c r="U42" s="51">
        <v>4</v>
      </c>
      <c r="V42" s="16"/>
      <c r="W42" s="41" t="s">
        <v>139</v>
      </c>
      <c r="X42" s="41"/>
      <c r="Y42" s="77"/>
      <c r="Z42" s="73" t="s">
        <v>189</v>
      </c>
      <c r="AA42" s="74">
        <v>20</v>
      </c>
      <c r="AB42" s="75" t="str">
        <f>VLOOKUP(C:C,[1]Sheet1!$C$1:$F$65536,4,0)</f>
        <v>次</v>
      </c>
      <c r="AC42" s="84">
        <f t="shared" si="0"/>
        <v>1</v>
      </c>
      <c r="AD42" s="84">
        <f t="shared" si="1"/>
        <v>0</v>
      </c>
      <c r="AE42" s="84"/>
      <c r="AG42" s="10" t="s">
        <v>44</v>
      </c>
    </row>
    <row r="43" ht="60" customHeight="1" spans="1:33">
      <c r="A43" s="16"/>
      <c r="B43" s="17" t="s">
        <v>211</v>
      </c>
      <c r="C43" s="18" t="s">
        <v>212</v>
      </c>
      <c r="D43" s="21" t="s">
        <v>194</v>
      </c>
      <c r="E43" s="19" t="s">
        <v>112</v>
      </c>
      <c r="F43" s="22"/>
      <c r="G43" s="23"/>
      <c r="H43" s="24" t="s">
        <v>70</v>
      </c>
      <c r="I43" s="39"/>
      <c r="J43" s="29"/>
      <c r="K43" s="37">
        <v>524</v>
      </c>
      <c r="L43" s="31">
        <f>M43*1.1</f>
        <v>480.333333333333</v>
      </c>
      <c r="M43" s="31">
        <f>K43/1.2</f>
        <v>436.666666666667</v>
      </c>
      <c r="N43" s="31">
        <f>M43*0.95</f>
        <v>414.833333333333</v>
      </c>
      <c r="O43" s="31">
        <f>M43*0.9</f>
        <v>393</v>
      </c>
      <c r="P43" s="30" t="s">
        <v>61</v>
      </c>
      <c r="Q43" s="52">
        <v>521</v>
      </c>
      <c r="R43" s="52">
        <v>477.583333333333</v>
      </c>
      <c r="S43" s="52">
        <v>434.166666666667</v>
      </c>
      <c r="T43" s="52">
        <v>412.458333333333</v>
      </c>
      <c r="U43" s="52">
        <v>390.75</v>
      </c>
      <c r="V43" s="31"/>
      <c r="W43" s="31" t="s">
        <v>70</v>
      </c>
      <c r="X43" s="31"/>
      <c r="Y43" s="29"/>
      <c r="Z43" s="74"/>
      <c r="AA43" s="74">
        <v>460</v>
      </c>
      <c r="AB43" s="75" t="str">
        <f>VLOOKUP(C:C,[1]Sheet1!$C$1:$F$65536,4,0)</f>
        <v>部位</v>
      </c>
      <c r="AC43" s="84">
        <f t="shared" si="0"/>
        <v>1</v>
      </c>
      <c r="AD43" s="84">
        <f t="shared" si="1"/>
        <v>1</v>
      </c>
      <c r="AE43" s="84" t="e">
        <f>IF(E43=#REF!,1,0)</f>
        <v>#REF!</v>
      </c>
      <c r="AG43" s="10" t="s">
        <v>61</v>
      </c>
    </row>
    <row r="44" ht="69" customHeight="1" spans="1:33">
      <c r="A44" s="16">
        <v>10</v>
      </c>
      <c r="B44" s="17" t="s">
        <v>213</v>
      </c>
      <c r="C44" s="18" t="s">
        <v>214</v>
      </c>
      <c r="D44" s="21" t="s">
        <v>215</v>
      </c>
      <c r="E44" s="19" t="s">
        <v>216</v>
      </c>
      <c r="F44" s="22" t="s">
        <v>217</v>
      </c>
      <c r="G44" s="23" t="s">
        <v>69</v>
      </c>
      <c r="H44" s="24" t="s">
        <v>70</v>
      </c>
      <c r="I44" s="19" t="s">
        <v>218</v>
      </c>
      <c r="J44" s="29"/>
      <c r="K44" s="30">
        <v>560</v>
      </c>
      <c r="L44" s="31">
        <f>M44*1.1</f>
        <v>513.333333333333</v>
      </c>
      <c r="M44" s="31">
        <f>K44/1.2</f>
        <v>466.666666666667</v>
      </c>
      <c r="N44" s="31">
        <f>M44*0.95</f>
        <v>443.333333333333</v>
      </c>
      <c r="O44" s="31">
        <f>M44*0.9</f>
        <v>420</v>
      </c>
      <c r="P44" s="30" t="s">
        <v>35</v>
      </c>
      <c r="Q44" s="52">
        <v>531</v>
      </c>
      <c r="R44" s="52">
        <v>486.75</v>
      </c>
      <c r="S44" s="52">
        <v>442.5</v>
      </c>
      <c r="T44" s="52">
        <v>420.375</v>
      </c>
      <c r="U44" s="52">
        <v>398.25</v>
      </c>
      <c r="V44" s="31"/>
      <c r="W44" s="31" t="s">
        <v>70</v>
      </c>
      <c r="X44" s="31"/>
      <c r="Y44" s="78" t="s">
        <v>219</v>
      </c>
      <c r="Z44" s="73" t="s">
        <v>220</v>
      </c>
      <c r="AA44" s="74">
        <v>540</v>
      </c>
      <c r="AB44" s="75" t="str">
        <f>VLOOKUP(C:C,[1]Sheet1!$C$1:$F$65536,4,0)</f>
        <v>部位</v>
      </c>
      <c r="AC44" s="84">
        <f t="shared" si="0"/>
        <v>1</v>
      </c>
      <c r="AD44" s="84">
        <f t="shared" si="1"/>
        <v>1</v>
      </c>
      <c r="AE44" s="84" t="e">
        <f>IF(E44=#REF!,1,0)</f>
        <v>#REF!</v>
      </c>
      <c r="AG44" s="10" t="s">
        <v>35</v>
      </c>
    </row>
    <row r="45" ht="60" spans="1:33">
      <c r="A45" s="16"/>
      <c r="B45" s="17" t="s">
        <v>221</v>
      </c>
      <c r="C45" s="18" t="s">
        <v>222</v>
      </c>
      <c r="D45" s="21" t="s">
        <v>223</v>
      </c>
      <c r="E45" s="19"/>
      <c r="F45" s="22"/>
      <c r="G45" s="23"/>
      <c r="H45" s="24" t="s">
        <v>201</v>
      </c>
      <c r="I45" s="40" t="s">
        <v>202</v>
      </c>
      <c r="J45" s="29"/>
      <c r="K45" s="32">
        <v>0.19</v>
      </c>
      <c r="L45" s="32">
        <v>0.19</v>
      </c>
      <c r="M45" s="32">
        <v>0.19</v>
      </c>
      <c r="N45" s="32">
        <v>0.19</v>
      </c>
      <c r="O45" s="32">
        <v>0.19</v>
      </c>
      <c r="P45" s="32" t="s">
        <v>50</v>
      </c>
      <c r="Q45" s="53">
        <v>0.19</v>
      </c>
      <c r="R45" s="53">
        <v>0.19</v>
      </c>
      <c r="S45" s="53">
        <v>0.19</v>
      </c>
      <c r="T45" s="53">
        <v>0.19</v>
      </c>
      <c r="U45" s="53">
        <v>0.19</v>
      </c>
      <c r="V45" s="32"/>
      <c r="W45" s="61" t="s">
        <v>201</v>
      </c>
      <c r="X45" s="61"/>
      <c r="Y45" s="76" t="s">
        <v>202</v>
      </c>
      <c r="Z45" s="73" t="s">
        <v>130</v>
      </c>
      <c r="AA45" s="74">
        <v>50</v>
      </c>
      <c r="AB45" s="75" t="str">
        <f>VLOOKUP(C:C,[1]Sheet1!$C$1:$F$65536,4,0)</f>
        <v>项</v>
      </c>
      <c r="AC45" s="84">
        <f t="shared" si="0"/>
        <v>1</v>
      </c>
      <c r="AD45" s="84">
        <f t="shared" si="1"/>
        <v>1</v>
      </c>
      <c r="AE45" s="84"/>
      <c r="AG45" s="10" t="s">
        <v>50</v>
      </c>
    </row>
    <row r="46" ht="36.75" spans="1:33">
      <c r="A46" s="16"/>
      <c r="B46" s="17" t="s">
        <v>224</v>
      </c>
      <c r="C46" s="18" t="s">
        <v>225</v>
      </c>
      <c r="D46" s="21" t="s">
        <v>226</v>
      </c>
      <c r="E46" s="19"/>
      <c r="F46" s="22"/>
      <c r="G46" s="23"/>
      <c r="H46" s="24" t="s">
        <v>41</v>
      </c>
      <c r="I46" s="40"/>
      <c r="J46" s="29"/>
      <c r="K46" s="32">
        <v>0.26</v>
      </c>
      <c r="L46" s="32">
        <v>0.26</v>
      </c>
      <c r="M46" s="32">
        <v>0.26</v>
      </c>
      <c r="N46" s="32">
        <v>0.26</v>
      </c>
      <c r="O46" s="32">
        <v>0.26</v>
      </c>
      <c r="P46" s="32" t="s">
        <v>50</v>
      </c>
      <c r="Q46" s="53">
        <v>0.26</v>
      </c>
      <c r="R46" s="53">
        <v>0.26</v>
      </c>
      <c r="S46" s="53">
        <v>0.26</v>
      </c>
      <c r="T46" s="53">
        <v>0.26</v>
      </c>
      <c r="U46" s="53">
        <v>0.26</v>
      </c>
      <c r="V46" s="32"/>
      <c r="W46" s="61" t="s">
        <v>41</v>
      </c>
      <c r="X46" s="61"/>
      <c r="Y46" s="76"/>
      <c r="Z46" s="73" t="s">
        <v>189</v>
      </c>
      <c r="AA46" s="74">
        <v>80</v>
      </c>
      <c r="AB46" s="75" t="str">
        <f>VLOOKUP(C:C,[1]Sheet1!$C$1:$F$65536,4,0)</f>
        <v>次</v>
      </c>
      <c r="AC46" s="84">
        <f t="shared" si="0"/>
        <v>1</v>
      </c>
      <c r="AD46" s="84">
        <f t="shared" si="1"/>
        <v>1</v>
      </c>
      <c r="AE46" s="84"/>
      <c r="AG46" s="10" t="s">
        <v>50</v>
      </c>
    </row>
    <row r="47" ht="36" spans="1:33">
      <c r="A47" s="16"/>
      <c r="B47" s="17" t="s">
        <v>227</v>
      </c>
      <c r="C47" s="18" t="s">
        <v>228</v>
      </c>
      <c r="D47" s="21" t="s">
        <v>229</v>
      </c>
      <c r="E47" s="19"/>
      <c r="F47" s="22"/>
      <c r="G47" s="23"/>
      <c r="H47" s="24" t="s">
        <v>41</v>
      </c>
      <c r="I47" s="40"/>
      <c r="J47" s="29"/>
      <c r="K47" s="16">
        <v>16</v>
      </c>
      <c r="L47" s="41">
        <v>12</v>
      </c>
      <c r="M47" s="16">
        <v>8</v>
      </c>
      <c r="N47" s="41">
        <v>4</v>
      </c>
      <c r="O47" s="16">
        <v>4</v>
      </c>
      <c r="P47" s="16" t="s">
        <v>44</v>
      </c>
      <c r="Q47" s="51">
        <v>16</v>
      </c>
      <c r="R47" s="51">
        <v>12</v>
      </c>
      <c r="S47" s="51">
        <v>8</v>
      </c>
      <c r="T47" s="51">
        <v>4</v>
      </c>
      <c r="U47" s="51">
        <v>4</v>
      </c>
      <c r="V47" s="16"/>
      <c r="W47" s="41" t="s">
        <v>41</v>
      </c>
      <c r="X47" s="41"/>
      <c r="Y47" s="77"/>
      <c r="Z47" s="73" t="s">
        <v>189</v>
      </c>
      <c r="AA47" s="74">
        <v>20</v>
      </c>
      <c r="AB47" s="75" t="str">
        <f>VLOOKUP(C:C,[1]Sheet1!$C$1:$F$65536,4,0)</f>
        <v>次</v>
      </c>
      <c r="AC47" s="84">
        <f t="shared" si="0"/>
        <v>1</v>
      </c>
      <c r="AD47" s="84">
        <f t="shared" si="1"/>
        <v>1</v>
      </c>
      <c r="AE47" s="84"/>
      <c r="AG47" s="10" t="s">
        <v>44</v>
      </c>
    </row>
    <row r="48" ht="60" spans="1:33">
      <c r="A48" s="16"/>
      <c r="B48" s="17" t="s">
        <v>230</v>
      </c>
      <c r="C48" s="18" t="s">
        <v>231</v>
      </c>
      <c r="D48" s="21" t="s">
        <v>215</v>
      </c>
      <c r="E48" s="19" t="s">
        <v>216</v>
      </c>
      <c r="F48" s="22"/>
      <c r="G48" s="23"/>
      <c r="H48" s="24" t="s">
        <v>70</v>
      </c>
      <c r="I48" s="19"/>
      <c r="J48" s="29"/>
      <c r="K48" s="30">
        <v>560</v>
      </c>
      <c r="L48" s="31">
        <f>M48*1.1</f>
        <v>513.333333333333</v>
      </c>
      <c r="M48" s="31">
        <f>K48/1.2</f>
        <v>466.666666666667</v>
      </c>
      <c r="N48" s="31">
        <f>M48*0.95</f>
        <v>443.333333333333</v>
      </c>
      <c r="O48" s="31">
        <f>M48*0.9</f>
        <v>420</v>
      </c>
      <c r="P48" s="30" t="s">
        <v>61</v>
      </c>
      <c r="Q48" s="52">
        <v>531</v>
      </c>
      <c r="R48" s="52">
        <v>486.75</v>
      </c>
      <c r="S48" s="52">
        <v>442.5</v>
      </c>
      <c r="T48" s="52">
        <v>420.375</v>
      </c>
      <c r="U48" s="52">
        <v>398.25</v>
      </c>
      <c r="V48" s="31"/>
      <c r="W48" s="31" t="s">
        <v>70</v>
      </c>
      <c r="X48" s="31"/>
      <c r="Y48" s="29"/>
      <c r="Z48" s="74"/>
      <c r="AA48" s="74">
        <v>540</v>
      </c>
      <c r="AB48" s="75" t="str">
        <f>VLOOKUP(C:C,[1]Sheet1!$C$1:$F$65536,4,0)</f>
        <v>部位</v>
      </c>
      <c r="AC48" s="84">
        <f t="shared" si="0"/>
        <v>1</v>
      </c>
      <c r="AD48" s="84">
        <f t="shared" si="1"/>
        <v>1</v>
      </c>
      <c r="AE48" s="84" t="e">
        <f>IF(E48=#REF!,1,0)</f>
        <v>#REF!</v>
      </c>
      <c r="AG48" s="10" t="s">
        <v>61</v>
      </c>
    </row>
    <row r="49" ht="69" customHeight="1" spans="1:33">
      <c r="A49" s="16">
        <v>11</v>
      </c>
      <c r="B49" s="17" t="s">
        <v>232</v>
      </c>
      <c r="C49" s="18" t="s">
        <v>233</v>
      </c>
      <c r="D49" s="21" t="s">
        <v>234</v>
      </c>
      <c r="E49" s="19" t="s">
        <v>112</v>
      </c>
      <c r="F49" s="22" t="s">
        <v>235</v>
      </c>
      <c r="G49" s="23" t="s">
        <v>69</v>
      </c>
      <c r="H49" s="24" t="s">
        <v>165</v>
      </c>
      <c r="I49" s="40" t="s">
        <v>236</v>
      </c>
      <c r="J49" s="29"/>
      <c r="K49" s="30">
        <v>480</v>
      </c>
      <c r="L49" s="31">
        <f>M49*1.1</f>
        <v>440</v>
      </c>
      <c r="M49" s="31">
        <f>K49/1.2</f>
        <v>400</v>
      </c>
      <c r="N49" s="31">
        <f>M49*0.95</f>
        <v>380</v>
      </c>
      <c r="O49" s="31">
        <f>M49*0.9</f>
        <v>360</v>
      </c>
      <c r="P49" s="30" t="s">
        <v>44</v>
      </c>
      <c r="Q49" s="52">
        <v>480</v>
      </c>
      <c r="R49" s="52">
        <v>432</v>
      </c>
      <c r="S49" s="52">
        <v>384</v>
      </c>
      <c r="T49" s="52">
        <v>336</v>
      </c>
      <c r="U49" s="52">
        <v>302</v>
      </c>
      <c r="V49" s="31"/>
      <c r="W49" s="31" t="s">
        <v>165</v>
      </c>
      <c r="X49" s="31"/>
      <c r="Y49" s="29" t="s">
        <v>237</v>
      </c>
      <c r="Z49" s="73" t="s">
        <v>117</v>
      </c>
      <c r="AA49" s="74">
        <v>520</v>
      </c>
      <c r="AB49" s="75" t="str">
        <f>VLOOKUP(C:C,[1]Sheet1!$C$1:$F$65536,4,0)</f>
        <v>血管</v>
      </c>
      <c r="AC49" s="84">
        <f t="shared" si="0"/>
        <v>1</v>
      </c>
      <c r="AD49" s="84">
        <f t="shared" si="1"/>
        <v>1</v>
      </c>
      <c r="AE49" s="84" t="e">
        <f>IF(E49=#REF!,1,0)</f>
        <v>#REF!</v>
      </c>
      <c r="AG49" s="10" t="s">
        <v>44</v>
      </c>
    </row>
    <row r="50" ht="60" spans="1:33">
      <c r="A50" s="16"/>
      <c r="B50" s="17" t="s">
        <v>238</v>
      </c>
      <c r="C50" s="18" t="s">
        <v>239</v>
      </c>
      <c r="D50" s="21" t="s">
        <v>240</v>
      </c>
      <c r="E50" s="19"/>
      <c r="F50" s="22"/>
      <c r="G50" s="23"/>
      <c r="H50" s="24" t="s">
        <v>165</v>
      </c>
      <c r="I50" s="40"/>
      <c r="J50" s="29"/>
      <c r="K50" s="32">
        <v>0.26</v>
      </c>
      <c r="L50" s="32">
        <v>0.26</v>
      </c>
      <c r="M50" s="32">
        <v>0.26</v>
      </c>
      <c r="N50" s="32">
        <v>0.26</v>
      </c>
      <c r="O50" s="32">
        <v>0.26</v>
      </c>
      <c r="P50" s="32" t="s">
        <v>72</v>
      </c>
      <c r="Q50" s="53">
        <v>0.2</v>
      </c>
      <c r="R50" s="53">
        <v>0.2</v>
      </c>
      <c r="S50" s="53">
        <v>0.2</v>
      </c>
      <c r="T50" s="53">
        <v>0.2</v>
      </c>
      <c r="U50" s="53">
        <v>0.2</v>
      </c>
      <c r="V50" s="32"/>
      <c r="W50" s="61" t="s">
        <v>165</v>
      </c>
      <c r="X50" s="61"/>
      <c r="Y50" s="76"/>
      <c r="Z50" s="74"/>
      <c r="AA50" s="74">
        <v>50</v>
      </c>
      <c r="AB50" s="75" t="str">
        <f>VLOOKUP(C:C,[1]Sheet1!$C$1:$F$65536,4,0)</f>
        <v>血管</v>
      </c>
      <c r="AC50" s="84">
        <f t="shared" si="0"/>
        <v>1</v>
      </c>
      <c r="AD50" s="84">
        <f t="shared" si="1"/>
        <v>1</v>
      </c>
      <c r="AE50" s="84"/>
      <c r="AF50" s="86"/>
      <c r="AG50" s="86" t="s">
        <v>72</v>
      </c>
    </row>
    <row r="51" ht="48" spans="1:33">
      <c r="A51" s="16"/>
      <c r="B51" s="17" t="s">
        <v>241</v>
      </c>
      <c r="C51" s="18" t="s">
        <v>242</v>
      </c>
      <c r="D51" s="21" t="s">
        <v>243</v>
      </c>
      <c r="E51" s="19"/>
      <c r="F51" s="22"/>
      <c r="G51" s="23"/>
      <c r="H51" s="24" t="s">
        <v>41</v>
      </c>
      <c r="I51" s="40"/>
      <c r="J51" s="29"/>
      <c r="K51" s="33">
        <v>16</v>
      </c>
      <c r="L51" s="41">
        <v>12</v>
      </c>
      <c r="M51" s="16">
        <v>8</v>
      </c>
      <c r="N51" s="41">
        <v>4</v>
      </c>
      <c r="O51" s="33">
        <v>4</v>
      </c>
      <c r="P51" s="33" t="s">
        <v>44</v>
      </c>
      <c r="Q51" s="54">
        <v>16</v>
      </c>
      <c r="R51" s="54">
        <v>12</v>
      </c>
      <c r="S51" s="54">
        <v>8</v>
      </c>
      <c r="T51" s="54">
        <v>4</v>
      </c>
      <c r="U51" s="54">
        <v>4</v>
      </c>
      <c r="V51" s="33"/>
      <c r="W51" s="63" t="s">
        <v>41</v>
      </c>
      <c r="X51" s="63"/>
      <c r="Y51" s="80"/>
      <c r="Z51" s="73" t="s">
        <v>189</v>
      </c>
      <c r="AA51" s="63">
        <v>20</v>
      </c>
      <c r="AB51" s="75" t="str">
        <f>VLOOKUP(C:C,[1]Sheet1!$C$1:$F$65536,4,0)</f>
        <v>次</v>
      </c>
      <c r="AC51" s="84">
        <f t="shared" si="0"/>
        <v>1</v>
      </c>
      <c r="AD51" s="84">
        <f t="shared" si="1"/>
        <v>1</v>
      </c>
      <c r="AE51" s="84"/>
      <c r="AG51" s="10" t="s">
        <v>44</v>
      </c>
    </row>
    <row r="52" ht="60" spans="1:33">
      <c r="A52" s="16"/>
      <c r="B52" s="17" t="s">
        <v>244</v>
      </c>
      <c r="C52" s="18" t="s">
        <v>245</v>
      </c>
      <c r="D52" s="21" t="s">
        <v>234</v>
      </c>
      <c r="E52" s="19" t="s">
        <v>112</v>
      </c>
      <c r="F52" s="22"/>
      <c r="G52" s="23"/>
      <c r="H52" s="24" t="s">
        <v>165</v>
      </c>
      <c r="I52" s="40"/>
      <c r="J52" s="29"/>
      <c r="K52" s="30">
        <v>480</v>
      </c>
      <c r="L52" s="31">
        <f>M52*1.1</f>
        <v>440</v>
      </c>
      <c r="M52" s="31">
        <f>K52/1.2</f>
        <v>400</v>
      </c>
      <c r="N52" s="31">
        <f>M52*0.95</f>
        <v>380</v>
      </c>
      <c r="O52" s="31">
        <f>M52*0.9</f>
        <v>360</v>
      </c>
      <c r="P52" s="30" t="s">
        <v>61</v>
      </c>
      <c r="Q52" s="52">
        <v>480</v>
      </c>
      <c r="R52" s="52">
        <v>432</v>
      </c>
      <c r="S52" s="52">
        <v>384</v>
      </c>
      <c r="T52" s="52">
        <v>336</v>
      </c>
      <c r="U52" s="52">
        <v>302</v>
      </c>
      <c r="V52" s="31"/>
      <c r="W52" s="31" t="s">
        <v>165</v>
      </c>
      <c r="X52" s="31"/>
      <c r="Y52" s="29"/>
      <c r="Z52" s="74"/>
      <c r="AA52" s="74">
        <v>520</v>
      </c>
      <c r="AB52" s="75" t="str">
        <f>VLOOKUP(C:C,[1]Sheet1!$C$1:$F$65536,4,0)</f>
        <v>血管</v>
      </c>
      <c r="AC52" s="84">
        <f t="shared" si="0"/>
        <v>1</v>
      </c>
      <c r="AD52" s="84">
        <f t="shared" si="1"/>
        <v>1</v>
      </c>
      <c r="AE52" s="84" t="e">
        <f>IF(E52=#REF!,1,0)</f>
        <v>#REF!</v>
      </c>
      <c r="AG52" s="10" t="s">
        <v>61</v>
      </c>
    </row>
    <row r="53" ht="60" spans="1:33">
      <c r="A53" s="16">
        <v>12</v>
      </c>
      <c r="B53" s="17" t="s">
        <v>246</v>
      </c>
      <c r="C53" s="18" t="s">
        <v>247</v>
      </c>
      <c r="D53" s="21" t="s">
        <v>248</v>
      </c>
      <c r="E53" s="19" t="s">
        <v>216</v>
      </c>
      <c r="F53" s="22" t="s">
        <v>249</v>
      </c>
      <c r="G53" s="23" t="s">
        <v>69</v>
      </c>
      <c r="H53" s="24" t="s">
        <v>165</v>
      </c>
      <c r="I53" s="42" t="s">
        <v>250</v>
      </c>
      <c r="J53" s="29"/>
      <c r="K53" s="30">
        <v>674</v>
      </c>
      <c r="L53" s="31">
        <v>617.833333333333</v>
      </c>
      <c r="M53" s="31">
        <v>561.666666666667</v>
      </c>
      <c r="N53" s="31">
        <v>533.583333333333</v>
      </c>
      <c r="O53" s="31">
        <v>505.5</v>
      </c>
      <c r="P53" s="30" t="s">
        <v>72</v>
      </c>
      <c r="Q53" s="52">
        <v>640</v>
      </c>
      <c r="R53" s="52">
        <v>586.666666666667</v>
      </c>
      <c r="S53" s="52">
        <v>533.333333333333</v>
      </c>
      <c r="T53" s="52">
        <v>506.666666666667</v>
      </c>
      <c r="U53" s="52">
        <v>480</v>
      </c>
      <c r="V53" s="31"/>
      <c r="W53" s="31" t="s">
        <v>165</v>
      </c>
      <c r="X53" s="31"/>
      <c r="Y53" s="78" t="s">
        <v>251</v>
      </c>
      <c r="Z53" s="73" t="s">
        <v>220</v>
      </c>
      <c r="AA53" s="74">
        <v>570</v>
      </c>
      <c r="AB53" s="75" t="str">
        <f>VLOOKUP(C:C,[1]Sheet1!$C$1:$F$65536,4,0)</f>
        <v>血管</v>
      </c>
      <c r="AC53" s="84">
        <f t="shared" si="0"/>
        <v>1</v>
      </c>
      <c r="AD53" s="84">
        <f t="shared" si="1"/>
        <v>1</v>
      </c>
      <c r="AE53" s="84" t="e">
        <f>IF(E53=#REF!,1,0)</f>
        <v>#REF!</v>
      </c>
      <c r="AG53" s="10" t="s">
        <v>72</v>
      </c>
    </row>
    <row r="54" ht="60" spans="1:33">
      <c r="A54" s="16"/>
      <c r="B54" s="17" t="s">
        <v>252</v>
      </c>
      <c r="C54" s="18" t="s">
        <v>253</v>
      </c>
      <c r="D54" s="21" t="s">
        <v>254</v>
      </c>
      <c r="E54" s="19"/>
      <c r="F54" s="22"/>
      <c r="G54" s="23"/>
      <c r="H54" s="24" t="s">
        <v>165</v>
      </c>
      <c r="I54" s="43"/>
      <c r="J54" s="29"/>
      <c r="K54" s="32">
        <v>0.26</v>
      </c>
      <c r="L54" s="32">
        <v>0.26</v>
      </c>
      <c r="M54" s="32">
        <v>0.26</v>
      </c>
      <c r="N54" s="32">
        <v>0.26</v>
      </c>
      <c r="O54" s="32">
        <v>0.26</v>
      </c>
      <c r="P54" s="32" t="s">
        <v>72</v>
      </c>
      <c r="Q54" s="53">
        <v>0.25625</v>
      </c>
      <c r="R54" s="53">
        <v>0.25625</v>
      </c>
      <c r="S54" s="53">
        <v>0.25625</v>
      </c>
      <c r="T54" s="53">
        <v>0.25625</v>
      </c>
      <c r="U54" s="53">
        <v>0.25625</v>
      </c>
      <c r="V54" s="32"/>
      <c r="W54" s="61" t="s">
        <v>165</v>
      </c>
      <c r="X54" s="61"/>
      <c r="Y54" s="76"/>
      <c r="Z54" s="74"/>
      <c r="AA54" s="74">
        <v>50</v>
      </c>
      <c r="AB54" s="75" t="str">
        <f>VLOOKUP(C:C,[1]Sheet1!$C$1:$F$65536,4,0)</f>
        <v>血管</v>
      </c>
      <c r="AC54" s="84">
        <f t="shared" si="0"/>
        <v>1</v>
      </c>
      <c r="AD54" s="84">
        <f t="shared" si="1"/>
        <v>1</v>
      </c>
      <c r="AE54" s="84"/>
      <c r="AF54" s="86"/>
      <c r="AG54" s="86" t="s">
        <v>72</v>
      </c>
    </row>
    <row r="55" ht="48" spans="1:33">
      <c r="A55" s="16"/>
      <c r="B55" s="17" t="s">
        <v>255</v>
      </c>
      <c r="C55" s="18" t="s">
        <v>256</v>
      </c>
      <c r="D55" s="21" t="s">
        <v>257</v>
      </c>
      <c r="E55" s="19"/>
      <c r="F55" s="22"/>
      <c r="G55" s="23"/>
      <c r="H55" s="24" t="s">
        <v>41</v>
      </c>
      <c r="I55" s="44"/>
      <c r="J55" s="29"/>
      <c r="K55" s="16">
        <v>16</v>
      </c>
      <c r="L55" s="41">
        <v>12</v>
      </c>
      <c r="M55" s="16">
        <v>8</v>
      </c>
      <c r="N55" s="41">
        <v>4</v>
      </c>
      <c r="O55" s="16">
        <v>4</v>
      </c>
      <c r="P55" s="16" t="s">
        <v>44</v>
      </c>
      <c r="Q55" s="51">
        <v>16</v>
      </c>
      <c r="R55" s="51">
        <v>12</v>
      </c>
      <c r="S55" s="51">
        <v>8</v>
      </c>
      <c r="T55" s="51">
        <v>4</v>
      </c>
      <c r="U55" s="51">
        <v>4</v>
      </c>
      <c r="V55" s="16"/>
      <c r="W55" s="41" t="s">
        <v>41</v>
      </c>
      <c r="X55" s="41"/>
      <c r="Y55" s="77"/>
      <c r="Z55" s="73" t="s">
        <v>189</v>
      </c>
      <c r="AA55" s="74">
        <v>20</v>
      </c>
      <c r="AB55" s="75" t="str">
        <f>VLOOKUP(C:C,[1]Sheet1!$C$1:$F$65536,4,0)</f>
        <v>次</v>
      </c>
      <c r="AC55" s="84">
        <f t="shared" si="0"/>
        <v>1</v>
      </c>
      <c r="AD55" s="84">
        <f t="shared" si="1"/>
        <v>1</v>
      </c>
      <c r="AE55" s="84"/>
      <c r="AG55" s="10" t="s">
        <v>44</v>
      </c>
    </row>
    <row r="56" ht="48" spans="1:33">
      <c r="A56" s="16"/>
      <c r="B56" s="17" t="s">
        <v>258</v>
      </c>
      <c r="C56" s="18" t="s">
        <v>259</v>
      </c>
      <c r="D56" s="21" t="s">
        <v>260</v>
      </c>
      <c r="E56" s="19"/>
      <c r="F56" s="22"/>
      <c r="G56" s="23"/>
      <c r="H56" s="24" t="s">
        <v>41</v>
      </c>
      <c r="I56" s="44"/>
      <c r="J56" s="29"/>
      <c r="K56" s="32">
        <v>0.23</v>
      </c>
      <c r="L56" s="32">
        <v>0.23</v>
      </c>
      <c r="M56" s="32">
        <v>0.23</v>
      </c>
      <c r="N56" s="32">
        <v>0.23</v>
      </c>
      <c r="O56" s="32">
        <v>0.23</v>
      </c>
      <c r="P56" s="32" t="s">
        <v>50</v>
      </c>
      <c r="Q56" s="53">
        <v>0.228125</v>
      </c>
      <c r="R56" s="53">
        <v>0.228125</v>
      </c>
      <c r="S56" s="53">
        <v>0.228125</v>
      </c>
      <c r="T56" s="53">
        <v>0.228125</v>
      </c>
      <c r="U56" s="53">
        <v>0.228125</v>
      </c>
      <c r="V56" s="32"/>
      <c r="W56" s="61" t="s">
        <v>41</v>
      </c>
      <c r="X56" s="61"/>
      <c r="Y56" s="76"/>
      <c r="Z56" s="73" t="s">
        <v>189</v>
      </c>
      <c r="AA56" s="74">
        <v>80</v>
      </c>
      <c r="AB56" s="75" t="str">
        <f>VLOOKUP(C:C,[1]Sheet1!$C$1:$F$65536,4,0)</f>
        <v>次</v>
      </c>
      <c r="AC56" s="84">
        <f t="shared" si="0"/>
        <v>1</v>
      </c>
      <c r="AD56" s="84">
        <f t="shared" si="1"/>
        <v>1</v>
      </c>
      <c r="AE56" s="84"/>
      <c r="AG56" s="10" t="s">
        <v>50</v>
      </c>
    </row>
    <row r="57" ht="60" spans="1:33">
      <c r="A57" s="16"/>
      <c r="B57" s="17" t="s">
        <v>261</v>
      </c>
      <c r="C57" s="18" t="s">
        <v>262</v>
      </c>
      <c r="D57" s="21" t="s">
        <v>248</v>
      </c>
      <c r="E57" s="19" t="s">
        <v>216</v>
      </c>
      <c r="F57" s="22"/>
      <c r="G57" s="23"/>
      <c r="H57" s="24" t="s">
        <v>165</v>
      </c>
      <c r="I57" s="42"/>
      <c r="J57" s="29"/>
      <c r="K57" s="30">
        <v>674</v>
      </c>
      <c r="L57" s="31">
        <v>617.833333333333</v>
      </c>
      <c r="M57" s="31">
        <v>561.666666666667</v>
      </c>
      <c r="N57" s="31">
        <v>533.583333333333</v>
      </c>
      <c r="O57" s="31">
        <v>505.5</v>
      </c>
      <c r="P57" s="30" t="s">
        <v>61</v>
      </c>
      <c r="Q57" s="52">
        <v>640</v>
      </c>
      <c r="R57" s="52">
        <v>586.666666666667</v>
      </c>
      <c r="S57" s="52">
        <v>533.333333333333</v>
      </c>
      <c r="T57" s="52">
        <v>506.666666666667</v>
      </c>
      <c r="U57" s="52">
        <v>480</v>
      </c>
      <c r="V57" s="31"/>
      <c r="W57" s="31" t="s">
        <v>165</v>
      </c>
      <c r="X57" s="31"/>
      <c r="Y57" s="29"/>
      <c r="Z57" s="74"/>
      <c r="AA57" s="74">
        <v>570</v>
      </c>
      <c r="AB57" s="75" t="str">
        <f>VLOOKUP(C:C,[1]Sheet1!$C$1:$F$65536,4,0)</f>
        <v>血管</v>
      </c>
      <c r="AC57" s="84">
        <f t="shared" si="0"/>
        <v>1</v>
      </c>
      <c r="AD57" s="84">
        <f t="shared" si="1"/>
        <v>1</v>
      </c>
      <c r="AE57" s="84" t="e">
        <f>IF(E57=#REF!,1,0)</f>
        <v>#REF!</v>
      </c>
      <c r="AG57" s="10" t="s">
        <v>61</v>
      </c>
    </row>
    <row r="58" ht="101.25" spans="1:33">
      <c r="A58" s="16">
        <v>13</v>
      </c>
      <c r="B58" s="17" t="s">
        <v>263</v>
      </c>
      <c r="C58" s="18" t="s">
        <v>264</v>
      </c>
      <c r="D58" s="19" t="s">
        <v>265</v>
      </c>
      <c r="E58" s="21" t="s">
        <v>266</v>
      </c>
      <c r="F58" s="22" t="s">
        <v>267</v>
      </c>
      <c r="G58" s="23" t="s">
        <v>268</v>
      </c>
      <c r="H58" s="24" t="s">
        <v>182</v>
      </c>
      <c r="I58" s="40" t="s">
        <v>269</v>
      </c>
      <c r="J58" s="29" t="s">
        <v>270</v>
      </c>
      <c r="K58" s="30">
        <v>652</v>
      </c>
      <c r="L58" s="31">
        <f>M58*1.1</f>
        <v>597.666666666667</v>
      </c>
      <c r="M58" s="31">
        <f>K58/1.2</f>
        <v>543.333333333333</v>
      </c>
      <c r="N58" s="31">
        <f>M58*0.95</f>
        <v>516.166666666667</v>
      </c>
      <c r="O58" s="31">
        <f>M58*0.9</f>
        <v>489</v>
      </c>
      <c r="P58" s="30" t="s">
        <v>271</v>
      </c>
      <c r="Q58" s="52">
        <v>619</v>
      </c>
      <c r="R58" s="52">
        <v>567.416666666667</v>
      </c>
      <c r="S58" s="52">
        <v>515.833333333333</v>
      </c>
      <c r="T58" s="52">
        <v>490.041666666667</v>
      </c>
      <c r="U58" s="52">
        <v>464.25</v>
      </c>
      <c r="V58" s="31">
        <v>620</v>
      </c>
      <c r="W58" s="31" t="s">
        <v>182</v>
      </c>
      <c r="X58" s="31"/>
      <c r="Y58" s="29" t="s">
        <v>272</v>
      </c>
      <c r="Z58" s="74"/>
      <c r="AA58" s="74">
        <v>570</v>
      </c>
      <c r="AB58" s="75" t="str">
        <f>VLOOKUP(C:C,[1]Sheet1!$C$1:$F$65536,4,0)</f>
        <v>脏器</v>
      </c>
      <c r="AC58" s="84">
        <f t="shared" si="0"/>
        <v>1</v>
      </c>
      <c r="AD58" s="84">
        <f t="shared" si="1"/>
        <v>1</v>
      </c>
      <c r="AE58" s="84" t="e">
        <f>IF(E58=#REF!,1,0)</f>
        <v>#REF!</v>
      </c>
      <c r="AF58" s="87"/>
      <c r="AG58" s="90" t="s">
        <v>271</v>
      </c>
    </row>
    <row r="59" ht="60.75" spans="1:33">
      <c r="A59" s="16"/>
      <c r="B59" s="17" t="s">
        <v>273</v>
      </c>
      <c r="C59" s="18" t="s">
        <v>274</v>
      </c>
      <c r="D59" s="19" t="s">
        <v>275</v>
      </c>
      <c r="E59" s="21"/>
      <c r="F59" s="22"/>
      <c r="G59" s="23"/>
      <c r="H59" s="24" t="s">
        <v>41</v>
      </c>
      <c r="I59" s="40"/>
      <c r="J59" s="29" t="s">
        <v>270</v>
      </c>
      <c r="K59" s="33">
        <v>16</v>
      </c>
      <c r="L59" s="41">
        <v>12</v>
      </c>
      <c r="M59" s="16">
        <v>8</v>
      </c>
      <c r="N59" s="41">
        <v>4</v>
      </c>
      <c r="O59" s="33">
        <v>4</v>
      </c>
      <c r="P59" s="33" t="s">
        <v>44</v>
      </c>
      <c r="Q59" s="54">
        <v>16</v>
      </c>
      <c r="R59" s="54">
        <v>12</v>
      </c>
      <c r="S59" s="54">
        <v>8</v>
      </c>
      <c r="T59" s="54">
        <v>4</v>
      </c>
      <c r="U59" s="54">
        <v>4</v>
      </c>
      <c r="V59" s="33"/>
      <c r="W59" s="63" t="s">
        <v>41</v>
      </c>
      <c r="X59" s="63"/>
      <c r="Y59" s="80"/>
      <c r="Z59" s="73" t="s">
        <v>189</v>
      </c>
      <c r="AA59" s="63">
        <v>20</v>
      </c>
      <c r="AB59" s="75" t="str">
        <f>VLOOKUP(C:C,[1]Sheet1!$C$1:$F$65536,4,0)</f>
        <v>次</v>
      </c>
      <c r="AC59" s="84">
        <f t="shared" si="0"/>
        <v>1</v>
      </c>
      <c r="AD59" s="84">
        <f t="shared" si="1"/>
        <v>1</v>
      </c>
      <c r="AE59" s="84"/>
      <c r="AG59" s="10" t="s">
        <v>44</v>
      </c>
    </row>
    <row r="60" ht="76" customHeight="1" spans="1:33">
      <c r="A60" s="16"/>
      <c r="B60" s="17" t="s">
        <v>276</v>
      </c>
      <c r="C60" s="18" t="s">
        <v>277</v>
      </c>
      <c r="D60" s="19" t="s">
        <v>265</v>
      </c>
      <c r="E60" s="21" t="s">
        <v>266</v>
      </c>
      <c r="F60" s="22"/>
      <c r="G60" s="23"/>
      <c r="H60" s="24" t="s">
        <v>182</v>
      </c>
      <c r="I60" s="40"/>
      <c r="J60" s="29" t="s">
        <v>270</v>
      </c>
      <c r="K60" s="30">
        <v>652</v>
      </c>
      <c r="L60" s="31">
        <f>M60*1.1</f>
        <v>597.666666666667</v>
      </c>
      <c r="M60" s="31">
        <f>K60/1.2</f>
        <v>543.333333333333</v>
      </c>
      <c r="N60" s="31">
        <f>M60*0.95</f>
        <v>516.166666666667</v>
      </c>
      <c r="O60" s="31">
        <f>M60*0.9</f>
        <v>489</v>
      </c>
      <c r="P60" s="30" t="s">
        <v>61</v>
      </c>
      <c r="Q60" s="52">
        <v>619</v>
      </c>
      <c r="R60" s="52">
        <v>567.416666666667</v>
      </c>
      <c r="S60" s="52">
        <v>515.833333333333</v>
      </c>
      <c r="T60" s="52">
        <v>490.041666666667</v>
      </c>
      <c r="U60" s="52">
        <v>464.25</v>
      </c>
      <c r="V60" s="31">
        <v>620</v>
      </c>
      <c r="W60" s="31" t="s">
        <v>182</v>
      </c>
      <c r="X60" s="31"/>
      <c r="Y60" s="29"/>
      <c r="Z60" s="74"/>
      <c r="AA60" s="74">
        <v>570</v>
      </c>
      <c r="AB60" s="75" t="str">
        <f>VLOOKUP(C:C,[1]Sheet1!$C$1:$F$65536,4,0)</f>
        <v>脏器</v>
      </c>
      <c r="AC60" s="84">
        <f t="shared" si="0"/>
        <v>1</v>
      </c>
      <c r="AD60" s="84">
        <f t="shared" si="1"/>
        <v>1</v>
      </c>
      <c r="AE60" s="84" t="e">
        <f>IF(E60=#REF!,1,0)</f>
        <v>#REF!</v>
      </c>
      <c r="AG60" s="10" t="s">
        <v>61</v>
      </c>
    </row>
    <row r="61" ht="75" customHeight="1" spans="1:33">
      <c r="A61" s="16"/>
      <c r="B61" s="17" t="s">
        <v>278</v>
      </c>
      <c r="C61" s="18" t="s">
        <v>279</v>
      </c>
      <c r="D61" s="19" t="s">
        <v>280</v>
      </c>
      <c r="E61" s="21" t="s">
        <v>266</v>
      </c>
      <c r="F61" s="22"/>
      <c r="G61" s="23"/>
      <c r="H61" s="24" t="s">
        <v>182</v>
      </c>
      <c r="I61" s="40"/>
      <c r="J61" s="29" t="s">
        <v>270</v>
      </c>
      <c r="K61" s="30">
        <v>652</v>
      </c>
      <c r="L61" s="31">
        <f>M61*1.1</f>
        <v>597.666666666667</v>
      </c>
      <c r="M61" s="31">
        <f>K61/1.2</f>
        <v>543.333333333333</v>
      </c>
      <c r="N61" s="31">
        <f>M61*0.95</f>
        <v>516.166666666667</v>
      </c>
      <c r="O61" s="31">
        <f>M61*0.9</f>
        <v>489</v>
      </c>
      <c r="P61" s="30" t="s">
        <v>61</v>
      </c>
      <c r="Q61" s="52">
        <v>619</v>
      </c>
      <c r="R61" s="52">
        <v>567.416666666667</v>
      </c>
      <c r="S61" s="52">
        <v>515.833333333333</v>
      </c>
      <c r="T61" s="52">
        <v>490.041666666667</v>
      </c>
      <c r="U61" s="52">
        <v>464.25</v>
      </c>
      <c r="V61" s="31">
        <v>620</v>
      </c>
      <c r="W61" s="31" t="s">
        <v>182</v>
      </c>
      <c r="X61" s="31"/>
      <c r="Y61" s="29"/>
      <c r="Z61" s="74"/>
      <c r="AA61" s="74">
        <v>570</v>
      </c>
      <c r="AB61" s="75" t="str">
        <f>VLOOKUP(C:C,[1]Sheet1!$C$1:$F$65536,4,0)</f>
        <v>脏器</v>
      </c>
      <c r="AC61" s="84">
        <f t="shared" si="0"/>
        <v>1</v>
      </c>
      <c r="AD61" s="84">
        <f t="shared" si="1"/>
        <v>1</v>
      </c>
      <c r="AE61" s="84" t="e">
        <f>IF(E61=#REF!,1,0)</f>
        <v>#REF!</v>
      </c>
      <c r="AG61" s="10" t="s">
        <v>61</v>
      </c>
    </row>
    <row r="62" ht="72" customHeight="1" spans="1:33">
      <c r="A62" s="16">
        <v>14</v>
      </c>
      <c r="B62" s="17" t="s">
        <v>281</v>
      </c>
      <c r="C62" s="18" t="s">
        <v>282</v>
      </c>
      <c r="D62" s="19" t="s">
        <v>283</v>
      </c>
      <c r="E62" s="21" t="s">
        <v>284</v>
      </c>
      <c r="F62" s="22" t="s">
        <v>285</v>
      </c>
      <c r="G62" s="23" t="s">
        <v>69</v>
      </c>
      <c r="H62" s="24" t="s">
        <v>70</v>
      </c>
      <c r="I62" s="45" t="s">
        <v>286</v>
      </c>
      <c r="J62" s="29"/>
      <c r="K62" s="37">
        <v>212</v>
      </c>
      <c r="L62" s="31">
        <f>M62*1.1</f>
        <v>194.333333333333</v>
      </c>
      <c r="M62" s="31">
        <f>K62/1.2</f>
        <v>176.666666666667</v>
      </c>
      <c r="N62" s="31">
        <f>M62*0.95</f>
        <v>167.833333333333</v>
      </c>
      <c r="O62" s="31">
        <f>M62*0.9</f>
        <v>159</v>
      </c>
      <c r="P62" s="30" t="s">
        <v>35</v>
      </c>
      <c r="Q62" s="52">
        <v>161</v>
      </c>
      <c r="R62" s="52">
        <v>147.583333333333</v>
      </c>
      <c r="S62" s="52">
        <v>134.166666666667</v>
      </c>
      <c r="T62" s="52">
        <v>127.458333333333</v>
      </c>
      <c r="U62" s="52">
        <v>120.75</v>
      </c>
      <c r="V62" s="31"/>
      <c r="W62" s="31" t="s">
        <v>70</v>
      </c>
      <c r="X62" s="31"/>
      <c r="Y62" s="29" t="s">
        <v>287</v>
      </c>
      <c r="Z62" s="73" t="s">
        <v>117</v>
      </c>
      <c r="AA62" s="74">
        <v>190</v>
      </c>
      <c r="AB62" s="75" t="str">
        <f>VLOOKUP(C:C,[1]Sheet1!$C$1:$F$65536,4,0)</f>
        <v>部位</v>
      </c>
      <c r="AC62" s="84">
        <f t="shared" si="0"/>
        <v>1</v>
      </c>
      <c r="AD62" s="84">
        <f t="shared" si="1"/>
        <v>1</v>
      </c>
      <c r="AE62" s="84" t="e">
        <f>IF(E62=#REF!,1,0)</f>
        <v>#REF!</v>
      </c>
      <c r="AG62" s="10" t="s">
        <v>35</v>
      </c>
    </row>
    <row r="63" ht="48" spans="1:33">
      <c r="A63" s="16"/>
      <c r="B63" s="17" t="s">
        <v>288</v>
      </c>
      <c r="C63" s="18" t="s">
        <v>289</v>
      </c>
      <c r="D63" s="19" t="s">
        <v>290</v>
      </c>
      <c r="E63" s="21"/>
      <c r="F63" s="22"/>
      <c r="G63" s="23"/>
      <c r="H63" s="24" t="s">
        <v>291</v>
      </c>
      <c r="I63" s="40"/>
      <c r="J63" s="29"/>
      <c r="K63" s="32">
        <v>0.09</v>
      </c>
      <c r="L63" s="32">
        <v>0.09</v>
      </c>
      <c r="M63" s="32">
        <v>0.09</v>
      </c>
      <c r="N63" s="32">
        <v>0.09</v>
      </c>
      <c r="O63" s="32">
        <v>0.09</v>
      </c>
      <c r="P63" s="32" t="s">
        <v>292</v>
      </c>
      <c r="Q63" s="53">
        <v>0.18</v>
      </c>
      <c r="R63" s="53">
        <v>0.18</v>
      </c>
      <c r="S63" s="53">
        <v>0.18</v>
      </c>
      <c r="T63" s="53">
        <v>0.18</v>
      </c>
      <c r="U63" s="53">
        <v>0.18</v>
      </c>
      <c r="V63" s="32"/>
      <c r="W63" s="61" t="s">
        <v>291</v>
      </c>
      <c r="X63" s="61"/>
      <c r="Y63" s="76"/>
      <c r="Z63" s="73" t="s">
        <v>189</v>
      </c>
      <c r="AA63" s="74">
        <v>30</v>
      </c>
      <c r="AB63" s="75" t="str">
        <f>VLOOKUP(C:C,[1]Sheet1!$C$1:$F$65536,4,0)</f>
        <v>体位</v>
      </c>
      <c r="AC63" s="84">
        <f t="shared" si="0"/>
        <v>1</v>
      </c>
      <c r="AD63" s="84">
        <f t="shared" si="1"/>
        <v>1</v>
      </c>
      <c r="AE63" s="84"/>
      <c r="AG63" s="10" t="s">
        <v>292</v>
      </c>
    </row>
    <row r="64" ht="110.25" spans="1:33">
      <c r="A64" s="16"/>
      <c r="B64" s="17" t="s">
        <v>293</v>
      </c>
      <c r="C64" s="18" t="s">
        <v>294</v>
      </c>
      <c r="D64" s="19" t="s">
        <v>295</v>
      </c>
      <c r="E64" s="21"/>
      <c r="F64" s="22"/>
      <c r="G64" s="23"/>
      <c r="H64" s="24" t="s">
        <v>70</v>
      </c>
      <c r="I64" s="40"/>
      <c r="J64" s="29"/>
      <c r="K64" s="46">
        <v>0.1</v>
      </c>
      <c r="L64" s="32">
        <v>0.1</v>
      </c>
      <c r="M64" s="32">
        <v>0.1</v>
      </c>
      <c r="N64" s="32">
        <v>0.1</v>
      </c>
      <c r="O64" s="32">
        <v>0.1</v>
      </c>
      <c r="P64" s="33" t="s">
        <v>296</v>
      </c>
      <c r="Q64" s="53">
        <v>0.13</v>
      </c>
      <c r="R64" s="53">
        <v>0.13</v>
      </c>
      <c r="S64" s="53">
        <v>0.13</v>
      </c>
      <c r="T64" s="53">
        <v>0.13</v>
      </c>
      <c r="U64" s="53">
        <v>0.13</v>
      </c>
      <c r="V64" s="33"/>
      <c r="W64" s="63" t="s">
        <v>70</v>
      </c>
      <c r="X64" s="63"/>
      <c r="Y64" s="80"/>
      <c r="Z64" s="63"/>
      <c r="AA64" s="63">
        <v>30</v>
      </c>
      <c r="AB64" s="75" t="str">
        <f>VLOOKUP(C:C,[1]Sheet1!$C$1:$F$65536,4,0)</f>
        <v>部位</v>
      </c>
      <c r="AC64" s="84">
        <f t="shared" si="0"/>
        <v>1</v>
      </c>
      <c r="AD64" s="84">
        <f t="shared" si="1"/>
        <v>1</v>
      </c>
      <c r="AE64" s="84"/>
      <c r="AG64" s="10" t="s">
        <v>296</v>
      </c>
    </row>
    <row r="65" ht="78" customHeight="1" spans="1:33">
      <c r="A65" s="16"/>
      <c r="B65" s="17" t="s">
        <v>297</v>
      </c>
      <c r="C65" s="18" t="s">
        <v>298</v>
      </c>
      <c r="D65" s="19" t="s">
        <v>283</v>
      </c>
      <c r="E65" s="21" t="s">
        <v>284</v>
      </c>
      <c r="F65" s="22"/>
      <c r="G65" s="23"/>
      <c r="H65" s="24" t="s">
        <v>70</v>
      </c>
      <c r="I65" s="45"/>
      <c r="J65" s="29"/>
      <c r="K65" s="37">
        <v>212</v>
      </c>
      <c r="L65" s="31">
        <f>M65*1.1</f>
        <v>194.333333333333</v>
      </c>
      <c r="M65" s="31">
        <f>K65/1.2</f>
        <v>176.666666666667</v>
      </c>
      <c r="N65" s="31">
        <f>M65*0.95</f>
        <v>167.833333333333</v>
      </c>
      <c r="O65" s="31">
        <f>M65*0.9</f>
        <v>159</v>
      </c>
      <c r="P65" s="30" t="s">
        <v>61</v>
      </c>
      <c r="Q65" s="52">
        <v>161</v>
      </c>
      <c r="R65" s="52">
        <v>147.583333333333</v>
      </c>
      <c r="S65" s="52">
        <v>134.166666666667</v>
      </c>
      <c r="T65" s="52">
        <v>127.458333333333</v>
      </c>
      <c r="U65" s="52">
        <v>120.75</v>
      </c>
      <c r="V65" s="31"/>
      <c r="W65" s="31" t="s">
        <v>70</v>
      </c>
      <c r="X65" s="31"/>
      <c r="Y65" s="29"/>
      <c r="Z65" s="74"/>
      <c r="AA65" s="74">
        <v>190</v>
      </c>
      <c r="AB65" s="75" t="str">
        <f>VLOOKUP(C:C,[1]Sheet1!$C$1:$F$65536,4,0)</f>
        <v>部位</v>
      </c>
      <c r="AC65" s="84">
        <f t="shared" si="0"/>
        <v>1</v>
      </c>
      <c r="AD65" s="84">
        <f t="shared" si="1"/>
        <v>1</v>
      </c>
      <c r="AE65" s="84" t="e">
        <f>IF(E65=#REF!,1,0)</f>
        <v>#REF!</v>
      </c>
      <c r="AG65" s="10" t="s">
        <v>61</v>
      </c>
    </row>
    <row r="66" ht="72" customHeight="1" spans="1:33">
      <c r="A66" s="16">
        <v>15</v>
      </c>
      <c r="B66" s="17" t="s">
        <v>299</v>
      </c>
      <c r="C66" s="18" t="s">
        <v>300</v>
      </c>
      <c r="D66" s="19" t="s">
        <v>301</v>
      </c>
      <c r="E66" s="21" t="s">
        <v>284</v>
      </c>
      <c r="F66" s="22" t="s">
        <v>285</v>
      </c>
      <c r="G66" s="23" t="s">
        <v>69</v>
      </c>
      <c r="H66" s="24" t="s">
        <v>70</v>
      </c>
      <c r="I66" s="39" t="s">
        <v>286</v>
      </c>
      <c r="J66" s="29"/>
      <c r="K66" s="30">
        <v>229</v>
      </c>
      <c r="L66" s="31">
        <f>M66*1.1</f>
        <v>209.916666666667</v>
      </c>
      <c r="M66" s="31">
        <f>K66/1.2</f>
        <v>190.833333333333</v>
      </c>
      <c r="N66" s="31">
        <f>M66*0.95</f>
        <v>181.291666666667</v>
      </c>
      <c r="O66" s="31">
        <f>M66*0.9</f>
        <v>171.75</v>
      </c>
      <c r="P66" s="30" t="s">
        <v>35</v>
      </c>
      <c r="Q66" s="52">
        <v>195</v>
      </c>
      <c r="R66" s="52">
        <v>178.75</v>
      </c>
      <c r="S66" s="52">
        <v>162.5</v>
      </c>
      <c r="T66" s="52">
        <v>154.375</v>
      </c>
      <c r="U66" s="52">
        <v>146.25</v>
      </c>
      <c r="V66" s="31"/>
      <c r="W66" s="31" t="s">
        <v>70</v>
      </c>
      <c r="X66" s="49" t="s">
        <v>302</v>
      </c>
      <c r="Y66" s="29" t="s">
        <v>287</v>
      </c>
      <c r="Z66" s="73" t="s">
        <v>117</v>
      </c>
      <c r="AA66" s="74">
        <v>255</v>
      </c>
      <c r="AB66" s="75" t="str">
        <f>VLOOKUP(C:C,[1]Sheet1!$C$1:$F$65536,4,0)</f>
        <v>部位</v>
      </c>
      <c r="AC66" s="84">
        <f t="shared" si="0"/>
        <v>1</v>
      </c>
      <c r="AD66" s="84">
        <f t="shared" si="1"/>
        <v>1</v>
      </c>
      <c r="AE66" s="84" t="e">
        <f>IF(E66=#REF!,1,0)</f>
        <v>#REF!</v>
      </c>
      <c r="AG66" s="10" t="s">
        <v>35</v>
      </c>
    </row>
    <row r="67" ht="48" spans="1:33">
      <c r="A67" s="16"/>
      <c r="B67" s="17" t="s">
        <v>303</v>
      </c>
      <c r="C67" s="18" t="s">
        <v>304</v>
      </c>
      <c r="D67" s="19" t="s">
        <v>305</v>
      </c>
      <c r="E67" s="21"/>
      <c r="F67" s="22"/>
      <c r="G67" s="23"/>
      <c r="H67" s="24" t="s">
        <v>291</v>
      </c>
      <c r="I67" s="40"/>
      <c r="J67" s="29"/>
      <c r="K67" s="32">
        <v>0.22</v>
      </c>
      <c r="L67" s="32">
        <v>0.22</v>
      </c>
      <c r="M67" s="32">
        <v>0.22</v>
      </c>
      <c r="N67" s="32">
        <v>0.22</v>
      </c>
      <c r="O67" s="32">
        <v>0.22</v>
      </c>
      <c r="P67" s="32" t="s">
        <v>292</v>
      </c>
      <c r="Q67" s="53">
        <v>0.19</v>
      </c>
      <c r="R67" s="53">
        <v>0.19</v>
      </c>
      <c r="S67" s="53">
        <v>0.19</v>
      </c>
      <c r="T67" s="53">
        <v>0.19</v>
      </c>
      <c r="U67" s="53">
        <v>0.19</v>
      </c>
      <c r="V67" s="32"/>
      <c r="W67" s="61" t="s">
        <v>291</v>
      </c>
      <c r="X67" s="61"/>
      <c r="Y67" s="76"/>
      <c r="Z67" s="73" t="s">
        <v>189</v>
      </c>
      <c r="AA67" s="74">
        <v>30</v>
      </c>
      <c r="AB67" s="75" t="str">
        <f>VLOOKUP(C:C,[1]Sheet1!$C$1:$F$65536,4,0)</f>
        <v>体位</v>
      </c>
      <c r="AC67" s="84">
        <f t="shared" si="0"/>
        <v>1</v>
      </c>
      <c r="AD67" s="84">
        <f t="shared" si="1"/>
        <v>1</v>
      </c>
      <c r="AE67" s="84"/>
      <c r="AG67" s="10" t="s">
        <v>292</v>
      </c>
    </row>
    <row r="68" ht="74" customHeight="1" spans="1:33">
      <c r="A68" s="16"/>
      <c r="B68" s="17" t="s">
        <v>306</v>
      </c>
      <c r="C68" s="18" t="s">
        <v>307</v>
      </c>
      <c r="D68" s="19" t="s">
        <v>308</v>
      </c>
      <c r="E68" s="21"/>
      <c r="F68" s="22"/>
      <c r="G68" s="23"/>
      <c r="H68" s="24" t="s">
        <v>70</v>
      </c>
      <c r="I68" s="40"/>
      <c r="J68" s="29"/>
      <c r="K68" s="32">
        <v>0.1</v>
      </c>
      <c r="L68" s="32">
        <v>0.1</v>
      </c>
      <c r="M68" s="32">
        <v>0.1</v>
      </c>
      <c r="N68" s="32">
        <v>0.1</v>
      </c>
      <c r="O68" s="32">
        <v>0.1</v>
      </c>
      <c r="P68" s="32" t="s">
        <v>292</v>
      </c>
      <c r="Q68" s="53">
        <v>0.1</v>
      </c>
      <c r="R68" s="53">
        <v>0.1</v>
      </c>
      <c r="S68" s="53">
        <v>0.1</v>
      </c>
      <c r="T68" s="53">
        <v>0.1</v>
      </c>
      <c r="U68" s="53">
        <v>0.1</v>
      </c>
      <c r="V68" s="32"/>
      <c r="W68" s="61" t="s">
        <v>70</v>
      </c>
      <c r="X68" s="61"/>
      <c r="Y68" s="76"/>
      <c r="Z68" s="74"/>
      <c r="AA68" s="74">
        <v>20</v>
      </c>
      <c r="AB68" s="75" t="str">
        <f>VLOOKUP(C:C,[1]Sheet1!$C$1:$F$65536,4,0)</f>
        <v>部位</v>
      </c>
      <c r="AC68" s="84">
        <f t="shared" si="0"/>
        <v>1</v>
      </c>
      <c r="AD68" s="84">
        <f t="shared" si="1"/>
        <v>1</v>
      </c>
      <c r="AE68" s="84"/>
      <c r="AG68" s="10" t="s">
        <v>292</v>
      </c>
    </row>
    <row r="69" ht="81" customHeight="1" spans="1:33">
      <c r="A69" s="16"/>
      <c r="B69" s="17" t="s">
        <v>309</v>
      </c>
      <c r="C69" s="18" t="s">
        <v>310</v>
      </c>
      <c r="D69" s="19" t="s">
        <v>301</v>
      </c>
      <c r="E69" s="21" t="s">
        <v>284</v>
      </c>
      <c r="F69" s="22"/>
      <c r="G69" s="23"/>
      <c r="H69" s="24" t="s">
        <v>70</v>
      </c>
      <c r="I69" s="39"/>
      <c r="J69" s="29"/>
      <c r="K69" s="30">
        <v>229</v>
      </c>
      <c r="L69" s="31">
        <f>M69*1.1</f>
        <v>209.916666666667</v>
      </c>
      <c r="M69" s="31">
        <f>K69/1.2</f>
        <v>190.833333333333</v>
      </c>
      <c r="N69" s="31">
        <f>M69*0.95</f>
        <v>181.291666666667</v>
      </c>
      <c r="O69" s="31">
        <f>M69*0.9</f>
        <v>171.75</v>
      </c>
      <c r="P69" s="30" t="s">
        <v>61</v>
      </c>
      <c r="Q69" s="52">
        <v>195</v>
      </c>
      <c r="R69" s="52">
        <v>178.75</v>
      </c>
      <c r="S69" s="52">
        <v>162.5</v>
      </c>
      <c r="T69" s="52">
        <v>154.375</v>
      </c>
      <c r="U69" s="52">
        <v>146.25</v>
      </c>
      <c r="V69" s="31"/>
      <c r="W69" s="31" t="s">
        <v>70</v>
      </c>
      <c r="X69" s="31"/>
      <c r="Y69" s="29"/>
      <c r="Z69" s="74"/>
      <c r="AA69" s="74">
        <v>255</v>
      </c>
      <c r="AB69" s="75" t="str">
        <f>VLOOKUP(C:C,[1]Sheet1!$C$1:$F$65536,4,0)</f>
        <v>部位</v>
      </c>
      <c r="AC69" s="84">
        <f t="shared" si="0"/>
        <v>1</v>
      </c>
      <c r="AD69" s="84">
        <f t="shared" si="1"/>
        <v>1</v>
      </c>
      <c r="AE69" s="84" t="e">
        <f>IF(E69=#REF!,1,0)</f>
        <v>#REF!</v>
      </c>
      <c r="AG69" s="10" t="s">
        <v>61</v>
      </c>
    </row>
    <row r="70" ht="75" customHeight="1" spans="1:33">
      <c r="A70" s="16">
        <v>16</v>
      </c>
      <c r="B70" s="17" t="s">
        <v>311</v>
      </c>
      <c r="C70" s="18" t="s">
        <v>312</v>
      </c>
      <c r="D70" s="21" t="s">
        <v>313</v>
      </c>
      <c r="E70" s="21" t="s">
        <v>284</v>
      </c>
      <c r="F70" s="22" t="s">
        <v>285</v>
      </c>
      <c r="G70" s="23" t="s">
        <v>69</v>
      </c>
      <c r="H70" s="24" t="s">
        <v>41</v>
      </c>
      <c r="I70" s="40"/>
      <c r="J70" s="29"/>
      <c r="K70" s="30">
        <v>310</v>
      </c>
      <c r="L70" s="31">
        <f>M70*1.1</f>
        <v>284.166666666667</v>
      </c>
      <c r="M70" s="31">
        <f>K70/1.2</f>
        <v>258.333333333333</v>
      </c>
      <c r="N70" s="31">
        <f>M70*0.95</f>
        <v>245.416666666667</v>
      </c>
      <c r="O70" s="31">
        <f>M70*0.9</f>
        <v>232.5</v>
      </c>
      <c r="P70" s="30" t="s">
        <v>35</v>
      </c>
      <c r="Q70" s="52">
        <v>281</v>
      </c>
      <c r="R70" s="52">
        <v>257.583333333333</v>
      </c>
      <c r="S70" s="52">
        <v>234.166666666667</v>
      </c>
      <c r="T70" s="52">
        <v>222.458333333333</v>
      </c>
      <c r="U70" s="52">
        <v>210.75</v>
      </c>
      <c r="V70" s="31"/>
      <c r="W70" s="31" t="s">
        <v>41</v>
      </c>
      <c r="X70" s="31"/>
      <c r="Y70" s="29"/>
      <c r="Z70" s="74"/>
      <c r="AA70" s="74">
        <v>400</v>
      </c>
      <c r="AB70" s="75" t="str">
        <f>VLOOKUP(C:C,[1]Sheet1!$C$1:$F$65536,4,0)</f>
        <v>次</v>
      </c>
      <c r="AC70" s="84">
        <f t="shared" si="0"/>
        <v>1</v>
      </c>
      <c r="AD70" s="84">
        <f t="shared" si="1"/>
        <v>1</v>
      </c>
      <c r="AE70" s="84" t="e">
        <f>IF(E70=#REF!,1,0)</f>
        <v>#REF!</v>
      </c>
      <c r="AG70" s="10" t="s">
        <v>35</v>
      </c>
    </row>
    <row r="71" ht="48" spans="1:33">
      <c r="A71" s="16"/>
      <c r="B71" s="17" t="s">
        <v>314</v>
      </c>
      <c r="C71" s="18" t="s">
        <v>315</v>
      </c>
      <c r="D71" s="21" t="s">
        <v>316</v>
      </c>
      <c r="E71" s="21"/>
      <c r="F71" s="22"/>
      <c r="G71" s="23"/>
      <c r="H71" s="24" t="s">
        <v>291</v>
      </c>
      <c r="I71" s="27"/>
      <c r="J71" s="29"/>
      <c r="K71" s="32">
        <v>0.2</v>
      </c>
      <c r="L71" s="32">
        <v>0.2</v>
      </c>
      <c r="M71" s="32">
        <v>0.2</v>
      </c>
      <c r="N71" s="32">
        <v>0.2</v>
      </c>
      <c r="O71" s="32">
        <v>0.2</v>
      </c>
      <c r="P71" s="32" t="s">
        <v>50</v>
      </c>
      <c r="Q71" s="53">
        <v>0.26</v>
      </c>
      <c r="R71" s="53">
        <v>0.26</v>
      </c>
      <c r="S71" s="53">
        <v>0.26</v>
      </c>
      <c r="T71" s="53">
        <v>0.26</v>
      </c>
      <c r="U71" s="53">
        <v>0.26</v>
      </c>
      <c r="V71" s="32"/>
      <c r="W71" s="61" t="s">
        <v>291</v>
      </c>
      <c r="X71" s="61"/>
      <c r="Y71" s="76"/>
      <c r="Z71" s="73" t="s">
        <v>189</v>
      </c>
      <c r="AA71" s="74">
        <v>30</v>
      </c>
      <c r="AB71" s="75" t="str">
        <f>VLOOKUP(C:C,[1]Sheet1!$C$1:$F$65536,4,0)</f>
        <v>体位</v>
      </c>
      <c r="AC71" s="84">
        <f t="shared" ref="AC71:AC99" si="6">IF(H71=AB71,1,0)</f>
        <v>1</v>
      </c>
      <c r="AD71" s="84">
        <f t="shared" ref="AD71:AD99" si="7">IF(H71=W71,1,0)</f>
        <v>1</v>
      </c>
      <c r="AE71" s="84"/>
      <c r="AG71" s="10" t="s">
        <v>50</v>
      </c>
    </row>
    <row r="72" ht="48" spans="1:33">
      <c r="A72" s="16"/>
      <c r="B72" s="17" t="s">
        <v>317</v>
      </c>
      <c r="C72" s="18" t="s">
        <v>318</v>
      </c>
      <c r="D72" s="21" t="s">
        <v>319</v>
      </c>
      <c r="E72" s="21"/>
      <c r="F72" s="22"/>
      <c r="G72" s="23"/>
      <c r="H72" s="24" t="s">
        <v>41</v>
      </c>
      <c r="I72" s="27"/>
      <c r="J72" s="29"/>
      <c r="K72" s="32">
        <v>0.1</v>
      </c>
      <c r="L72" s="32">
        <v>0.1</v>
      </c>
      <c r="M72" s="32">
        <v>0.1</v>
      </c>
      <c r="N72" s="32">
        <v>0.1</v>
      </c>
      <c r="O72" s="32">
        <v>0.1</v>
      </c>
      <c r="P72" s="32" t="s">
        <v>50</v>
      </c>
      <c r="Q72" s="53">
        <v>0.16</v>
      </c>
      <c r="R72" s="53">
        <v>0.16</v>
      </c>
      <c r="S72" s="53">
        <v>0.16</v>
      </c>
      <c r="T72" s="53">
        <v>0.16</v>
      </c>
      <c r="U72" s="53">
        <v>0.16</v>
      </c>
      <c r="V72" s="32"/>
      <c r="W72" s="61" t="s">
        <v>41</v>
      </c>
      <c r="X72" s="61"/>
      <c r="Y72" s="76"/>
      <c r="Z72" s="74"/>
      <c r="AA72" s="74">
        <v>30</v>
      </c>
      <c r="AB72" s="75" t="str">
        <f>VLOOKUP(C:C,[1]Sheet1!$C$1:$F$65536,4,0)</f>
        <v>次</v>
      </c>
      <c r="AC72" s="84">
        <f t="shared" si="6"/>
        <v>1</v>
      </c>
      <c r="AD72" s="84">
        <f t="shared" si="7"/>
        <v>1</v>
      </c>
      <c r="AE72" s="84"/>
      <c r="AG72" s="10" t="s">
        <v>50</v>
      </c>
    </row>
    <row r="73" ht="74" customHeight="1" spans="1:33">
      <c r="A73" s="16"/>
      <c r="B73" s="17" t="s">
        <v>320</v>
      </c>
      <c r="C73" s="18" t="s">
        <v>321</v>
      </c>
      <c r="D73" s="21" t="s">
        <v>313</v>
      </c>
      <c r="E73" s="21" t="s">
        <v>284</v>
      </c>
      <c r="F73" s="22"/>
      <c r="G73" s="23"/>
      <c r="H73" s="24" t="s">
        <v>41</v>
      </c>
      <c r="I73" s="27"/>
      <c r="J73" s="29"/>
      <c r="K73" s="30">
        <v>310</v>
      </c>
      <c r="L73" s="31">
        <f>M73*1.1</f>
        <v>284.166666666667</v>
      </c>
      <c r="M73" s="31">
        <f>K73/1.2</f>
        <v>258.333333333333</v>
      </c>
      <c r="N73" s="31">
        <f>M73*0.95</f>
        <v>245.416666666667</v>
      </c>
      <c r="O73" s="31">
        <f>M73*0.9</f>
        <v>232.5</v>
      </c>
      <c r="P73" s="30" t="s">
        <v>61</v>
      </c>
      <c r="Q73" s="52">
        <v>281</v>
      </c>
      <c r="R73" s="52">
        <v>257.583333333333</v>
      </c>
      <c r="S73" s="52">
        <v>234.166666666667</v>
      </c>
      <c r="T73" s="52">
        <v>222.458333333333</v>
      </c>
      <c r="U73" s="52">
        <v>210.75</v>
      </c>
      <c r="V73" s="31"/>
      <c r="W73" s="31" t="s">
        <v>41</v>
      </c>
      <c r="X73" s="31"/>
      <c r="Y73" s="29"/>
      <c r="Z73" s="74"/>
      <c r="AA73" s="74">
        <v>400</v>
      </c>
      <c r="AB73" s="75" t="str">
        <f>VLOOKUP(C:C,[1]Sheet1!$C$1:$F$65536,4,0)</f>
        <v>次</v>
      </c>
      <c r="AC73" s="84">
        <f t="shared" si="6"/>
        <v>1</v>
      </c>
      <c r="AD73" s="84">
        <f t="shared" si="7"/>
        <v>1</v>
      </c>
      <c r="AE73" s="84" t="e">
        <f>IF(E73=#REF!,1,0)</f>
        <v>#REF!</v>
      </c>
      <c r="AG73" s="10" t="s">
        <v>61</v>
      </c>
    </row>
    <row r="74" ht="118" customHeight="1" spans="1:33">
      <c r="A74" s="16">
        <v>17</v>
      </c>
      <c r="B74" s="17" t="s">
        <v>322</v>
      </c>
      <c r="C74" s="18" t="s">
        <v>323</v>
      </c>
      <c r="D74" s="21" t="s">
        <v>324</v>
      </c>
      <c r="E74" s="21" t="s">
        <v>284</v>
      </c>
      <c r="F74" s="22" t="s">
        <v>325</v>
      </c>
      <c r="G74" s="22" t="s">
        <v>69</v>
      </c>
      <c r="H74" s="24" t="s">
        <v>41</v>
      </c>
      <c r="I74" s="21" t="s">
        <v>326</v>
      </c>
      <c r="J74" s="29"/>
      <c r="K74" s="30">
        <v>301</v>
      </c>
      <c r="L74" s="31">
        <f>M74*1.1</f>
        <v>275.916666666667</v>
      </c>
      <c r="M74" s="31">
        <f>K74/1.2</f>
        <v>250.833333333333</v>
      </c>
      <c r="N74" s="31">
        <f>M74*0.95</f>
        <v>238.291666666667</v>
      </c>
      <c r="O74" s="31">
        <f>M74*0.9</f>
        <v>225.75</v>
      </c>
      <c r="P74" s="30" t="s">
        <v>35</v>
      </c>
      <c r="Q74" s="50">
        <v>301</v>
      </c>
      <c r="R74" s="50">
        <v>276</v>
      </c>
      <c r="S74" s="50">
        <v>251</v>
      </c>
      <c r="T74" s="50">
        <v>238</v>
      </c>
      <c r="U74" s="50">
        <v>226</v>
      </c>
      <c r="V74" s="31"/>
      <c r="W74" s="31" t="s">
        <v>41</v>
      </c>
      <c r="X74" s="31"/>
      <c r="Y74" s="29" t="s">
        <v>327</v>
      </c>
      <c r="Z74" s="73" t="s">
        <v>117</v>
      </c>
      <c r="AA74" s="74">
        <v>270</v>
      </c>
      <c r="AB74" s="75" t="str">
        <f>VLOOKUP(C:C,[1]Sheet1!$C$1:$F$65536,4,0)</f>
        <v>次</v>
      </c>
      <c r="AC74" s="84">
        <f t="shared" si="6"/>
        <v>1</v>
      </c>
      <c r="AD74" s="84">
        <f t="shared" si="7"/>
        <v>1</v>
      </c>
      <c r="AE74" s="84" t="e">
        <f>IF(E74=#REF!,1,0)</f>
        <v>#REF!</v>
      </c>
      <c r="AG74" s="10" t="s">
        <v>35</v>
      </c>
    </row>
    <row r="75" ht="60" spans="1:33">
      <c r="A75" s="16"/>
      <c r="B75" s="17" t="s">
        <v>328</v>
      </c>
      <c r="C75" s="18" t="s">
        <v>329</v>
      </c>
      <c r="D75" s="21" t="s">
        <v>330</v>
      </c>
      <c r="E75" s="21"/>
      <c r="F75" s="22"/>
      <c r="G75" s="22"/>
      <c r="H75" s="24" t="s">
        <v>182</v>
      </c>
      <c r="I75" s="21"/>
      <c r="J75" s="29"/>
      <c r="K75" s="33">
        <v>289</v>
      </c>
      <c r="L75" s="33">
        <v>265</v>
      </c>
      <c r="M75" s="33">
        <v>241</v>
      </c>
      <c r="N75" s="33">
        <v>229</v>
      </c>
      <c r="O75" s="33">
        <v>217</v>
      </c>
      <c r="P75" s="32" t="s">
        <v>50</v>
      </c>
      <c r="Q75" s="100">
        <v>275</v>
      </c>
      <c r="R75" s="100">
        <v>252.083333333333</v>
      </c>
      <c r="S75" s="100">
        <v>229.166666666667</v>
      </c>
      <c r="T75" s="100">
        <v>217.708333333333</v>
      </c>
      <c r="U75" s="100">
        <v>206.25</v>
      </c>
      <c r="V75" s="32"/>
      <c r="W75" s="61" t="s">
        <v>182</v>
      </c>
      <c r="X75" s="61"/>
      <c r="Y75" s="76"/>
      <c r="Z75" s="73" t="s">
        <v>189</v>
      </c>
      <c r="AA75" s="74">
        <v>120</v>
      </c>
      <c r="AB75" s="75" t="str">
        <f>VLOOKUP(C:C,[1]Sheet1!$C$1:$F$65536,4,0)</f>
        <v>脏器</v>
      </c>
      <c r="AC75" s="84">
        <f t="shared" si="6"/>
        <v>1</v>
      </c>
      <c r="AD75" s="84">
        <f t="shared" si="7"/>
        <v>1</v>
      </c>
      <c r="AE75" s="84"/>
      <c r="AG75" s="10" t="s">
        <v>50</v>
      </c>
    </row>
    <row r="76" ht="60" spans="1:33">
      <c r="A76" s="16"/>
      <c r="B76" s="17" t="s">
        <v>331</v>
      </c>
      <c r="C76" s="18" t="s">
        <v>332</v>
      </c>
      <c r="D76" s="21" t="s">
        <v>333</v>
      </c>
      <c r="E76" s="21"/>
      <c r="F76" s="22"/>
      <c r="G76" s="22"/>
      <c r="H76" s="24" t="s">
        <v>41</v>
      </c>
      <c r="I76" s="21"/>
      <c r="J76" s="29"/>
      <c r="K76" s="32">
        <v>0.1</v>
      </c>
      <c r="L76" s="32">
        <v>0.1</v>
      </c>
      <c r="M76" s="32">
        <v>0.1</v>
      </c>
      <c r="N76" s="32">
        <v>0.1</v>
      </c>
      <c r="O76" s="32">
        <v>0.1</v>
      </c>
      <c r="P76" s="62" t="s">
        <v>334</v>
      </c>
      <c r="Q76" s="53">
        <v>0.1</v>
      </c>
      <c r="R76" s="53">
        <v>0.1</v>
      </c>
      <c r="S76" s="53">
        <v>0.1</v>
      </c>
      <c r="T76" s="53">
        <v>0.1</v>
      </c>
      <c r="U76" s="53">
        <v>0.1</v>
      </c>
      <c r="V76" s="32"/>
      <c r="W76" s="61" t="s">
        <v>41</v>
      </c>
      <c r="X76" s="61"/>
      <c r="Y76" s="76"/>
      <c r="Z76" s="74"/>
      <c r="AA76" s="74">
        <v>30</v>
      </c>
      <c r="AB76" s="75" t="str">
        <f>VLOOKUP(C:C,[1]Sheet1!$C$1:$F$65536,4,0)</f>
        <v>次</v>
      </c>
      <c r="AC76" s="84">
        <f t="shared" si="6"/>
        <v>1</v>
      </c>
      <c r="AD76" s="84">
        <f t="shared" si="7"/>
        <v>1</v>
      </c>
      <c r="AE76" s="84"/>
      <c r="AG76" s="10" t="s">
        <v>335</v>
      </c>
    </row>
    <row r="77" ht="120" spans="1:33">
      <c r="A77" s="16"/>
      <c r="B77" s="17" t="s">
        <v>336</v>
      </c>
      <c r="C77" s="18" t="s">
        <v>337</v>
      </c>
      <c r="D77" s="21" t="s">
        <v>338</v>
      </c>
      <c r="E77" s="21"/>
      <c r="F77" s="22"/>
      <c r="G77" s="22"/>
      <c r="H77" s="24" t="s">
        <v>41</v>
      </c>
      <c r="I77" s="94" t="s">
        <v>339</v>
      </c>
      <c r="J77" s="29"/>
      <c r="K77" s="33">
        <v>451</v>
      </c>
      <c r="L77" s="34">
        <f>ROUND(M77*1.1,0)</f>
        <v>414</v>
      </c>
      <c r="M77" s="34">
        <f>ROUND(K77/1.2,0)</f>
        <v>376</v>
      </c>
      <c r="N77" s="34">
        <f>ROUND(M77*0.95,0)</f>
        <v>357</v>
      </c>
      <c r="O77" s="34">
        <f>ROUND(M77*0.9,0)</f>
        <v>338</v>
      </c>
      <c r="P77" s="32" t="s">
        <v>50</v>
      </c>
      <c r="Q77" s="101">
        <v>413</v>
      </c>
      <c r="R77" s="101">
        <v>378.583333333333</v>
      </c>
      <c r="S77" s="101">
        <v>344.166666666667</v>
      </c>
      <c r="T77" s="101">
        <v>326.958333333333</v>
      </c>
      <c r="U77" s="101">
        <v>309.75</v>
      </c>
      <c r="V77" s="32"/>
      <c r="W77" s="61" t="s">
        <v>41</v>
      </c>
      <c r="X77" s="61" t="s">
        <v>340</v>
      </c>
      <c r="Y77" s="76"/>
      <c r="Z77" s="74"/>
      <c r="AA77" s="74">
        <v>410</v>
      </c>
      <c r="AB77" s="75" t="str">
        <f>VLOOKUP(C:C,[1]Sheet1!$C$1:$F$65536,4,0)</f>
        <v>次</v>
      </c>
      <c r="AC77" s="84">
        <f t="shared" si="6"/>
        <v>1</v>
      </c>
      <c r="AD77" s="84">
        <f t="shared" si="7"/>
        <v>1</v>
      </c>
      <c r="AE77" s="84"/>
      <c r="AG77" s="10" t="s">
        <v>50</v>
      </c>
    </row>
    <row r="78" ht="76" customHeight="1" spans="1:33">
      <c r="A78" s="16"/>
      <c r="B78" s="17" t="s">
        <v>341</v>
      </c>
      <c r="C78" s="18" t="s">
        <v>342</v>
      </c>
      <c r="D78" s="21" t="s">
        <v>324</v>
      </c>
      <c r="E78" s="21" t="s">
        <v>284</v>
      </c>
      <c r="F78" s="22"/>
      <c r="G78" s="22"/>
      <c r="H78" s="24" t="s">
        <v>41</v>
      </c>
      <c r="I78" s="21"/>
      <c r="J78" s="29"/>
      <c r="K78" s="30">
        <v>301</v>
      </c>
      <c r="L78" s="31">
        <f>M78*1.1</f>
        <v>275.916666666667</v>
      </c>
      <c r="M78" s="31">
        <f>K78/1.2</f>
        <v>250.833333333333</v>
      </c>
      <c r="N78" s="31">
        <f>M78*0.95</f>
        <v>238.291666666667</v>
      </c>
      <c r="O78" s="31">
        <f>M78*0.9</f>
        <v>225.75</v>
      </c>
      <c r="P78" s="30" t="s">
        <v>61</v>
      </c>
      <c r="Q78" s="102">
        <v>313</v>
      </c>
      <c r="R78" s="102">
        <v>286.916666666667</v>
      </c>
      <c r="S78" s="102">
        <v>260.833333333333</v>
      </c>
      <c r="T78" s="102">
        <v>247.791666666667</v>
      </c>
      <c r="U78" s="102">
        <v>234.75</v>
      </c>
      <c r="V78" s="31"/>
      <c r="W78" s="31" t="s">
        <v>41</v>
      </c>
      <c r="X78" s="31"/>
      <c r="Y78" s="29"/>
      <c r="Z78" s="74"/>
      <c r="AA78" s="74">
        <v>270</v>
      </c>
      <c r="AB78" s="75" t="str">
        <f>VLOOKUP(C:C,[1]Sheet1!$C$1:$F$65536,4,0)</f>
        <v>次</v>
      </c>
      <c r="AC78" s="84">
        <f t="shared" si="6"/>
        <v>1</v>
      </c>
      <c r="AD78" s="84">
        <f t="shared" si="7"/>
        <v>1</v>
      </c>
      <c r="AE78" s="84" t="e">
        <f>IF(E78=#REF!,1,0)</f>
        <v>#REF!</v>
      </c>
      <c r="AG78" s="10" t="s">
        <v>61</v>
      </c>
    </row>
    <row r="79" ht="96" customHeight="1" spans="1:33">
      <c r="A79" s="16">
        <v>18</v>
      </c>
      <c r="B79" s="17" t="s">
        <v>343</v>
      </c>
      <c r="C79" s="18" t="s">
        <v>344</v>
      </c>
      <c r="D79" s="21" t="s">
        <v>345</v>
      </c>
      <c r="E79" s="21" t="s">
        <v>284</v>
      </c>
      <c r="F79" s="22" t="s">
        <v>346</v>
      </c>
      <c r="G79" s="22" t="s">
        <v>69</v>
      </c>
      <c r="H79" s="24" t="s">
        <v>41</v>
      </c>
      <c r="I79" s="21"/>
      <c r="J79" s="29"/>
      <c r="K79" s="30">
        <v>602</v>
      </c>
      <c r="L79" s="31">
        <f>M79*1.1</f>
        <v>551.833333333333</v>
      </c>
      <c r="M79" s="31">
        <f>K79/1.2</f>
        <v>501.666666666667</v>
      </c>
      <c r="N79" s="31">
        <f>M79*0.95</f>
        <v>476.583333333333</v>
      </c>
      <c r="O79" s="31">
        <f>M79*0.9</f>
        <v>451.5</v>
      </c>
      <c r="P79" s="30" t="s">
        <v>50</v>
      </c>
      <c r="Q79" s="52">
        <v>572</v>
      </c>
      <c r="R79" s="52">
        <v>524.333333333333</v>
      </c>
      <c r="S79" s="52">
        <v>476.666666666667</v>
      </c>
      <c r="T79" s="52">
        <v>452.833333333333</v>
      </c>
      <c r="U79" s="52">
        <v>429</v>
      </c>
      <c r="V79" s="31"/>
      <c r="W79" s="31" t="s">
        <v>41</v>
      </c>
      <c r="X79" s="31"/>
      <c r="Y79" s="29"/>
      <c r="Z79" s="74"/>
      <c r="AA79" s="74">
        <v>400</v>
      </c>
      <c r="AB79" s="75" t="str">
        <f>VLOOKUP(C:C,[1]Sheet1!$C$1:$F$65536,4,0)</f>
        <v>次</v>
      </c>
      <c r="AC79" s="84">
        <f t="shared" si="6"/>
        <v>1</v>
      </c>
      <c r="AD79" s="84">
        <f t="shared" si="7"/>
        <v>1</v>
      </c>
      <c r="AE79" s="84" t="e">
        <f>IF(E79=#REF!,1,0)</f>
        <v>#REF!</v>
      </c>
      <c r="AG79" s="10" t="s">
        <v>50</v>
      </c>
    </row>
    <row r="80" ht="60" spans="1:33">
      <c r="A80" s="16"/>
      <c r="B80" s="17" t="s">
        <v>347</v>
      </c>
      <c r="C80" s="18" t="s">
        <v>348</v>
      </c>
      <c r="D80" s="21" t="s">
        <v>349</v>
      </c>
      <c r="E80" s="21"/>
      <c r="F80" s="22"/>
      <c r="G80" s="22"/>
      <c r="H80" s="24" t="s">
        <v>41</v>
      </c>
      <c r="I80" s="21"/>
      <c r="J80" s="29"/>
      <c r="K80" s="32">
        <v>0.1</v>
      </c>
      <c r="L80" s="32">
        <v>0.1</v>
      </c>
      <c r="M80" s="32">
        <v>0.1</v>
      </c>
      <c r="N80" s="32">
        <v>0.1</v>
      </c>
      <c r="O80" s="32">
        <v>0.1</v>
      </c>
      <c r="P80" s="62" t="s">
        <v>50</v>
      </c>
      <c r="Q80" s="53">
        <v>0.1</v>
      </c>
      <c r="R80" s="53">
        <v>0.1</v>
      </c>
      <c r="S80" s="53">
        <v>0.1</v>
      </c>
      <c r="T80" s="53">
        <v>0.1</v>
      </c>
      <c r="U80" s="53">
        <v>0.1</v>
      </c>
      <c r="V80" s="32"/>
      <c r="W80" s="61" t="s">
        <v>41</v>
      </c>
      <c r="X80" s="61"/>
      <c r="Y80" s="76"/>
      <c r="Z80" s="74"/>
      <c r="AA80" s="74">
        <v>30</v>
      </c>
      <c r="AB80" s="75" t="str">
        <f>VLOOKUP(C:C,[1]Sheet1!$C$1:$F$65536,4,0)</f>
        <v>次</v>
      </c>
      <c r="AC80" s="84">
        <f t="shared" si="6"/>
        <v>1</v>
      </c>
      <c r="AD80" s="84">
        <f t="shared" si="7"/>
        <v>1</v>
      </c>
      <c r="AE80" s="84"/>
      <c r="AG80" s="10" t="s">
        <v>335</v>
      </c>
    </row>
    <row r="81" ht="120" spans="1:33">
      <c r="A81" s="16"/>
      <c r="B81" s="17" t="s">
        <v>350</v>
      </c>
      <c r="C81" s="18" t="s">
        <v>351</v>
      </c>
      <c r="D81" s="21" t="s">
        <v>352</v>
      </c>
      <c r="E81" s="21"/>
      <c r="F81" s="22"/>
      <c r="G81" s="22"/>
      <c r="H81" s="24" t="s">
        <v>41</v>
      </c>
      <c r="I81" s="94" t="s">
        <v>339</v>
      </c>
      <c r="J81" s="29"/>
      <c r="K81" s="33">
        <v>451</v>
      </c>
      <c r="L81" s="34">
        <f>ROUND(M81*1.1,0)</f>
        <v>414</v>
      </c>
      <c r="M81" s="34">
        <f>ROUND(K81/1.2,0)</f>
        <v>376</v>
      </c>
      <c r="N81" s="34">
        <f>ROUND(M81*0.95,0)</f>
        <v>357</v>
      </c>
      <c r="O81" s="34">
        <f>ROUND(M81*0.9,0)</f>
        <v>338</v>
      </c>
      <c r="P81" s="32" t="s">
        <v>50</v>
      </c>
      <c r="Q81" s="103">
        <v>428</v>
      </c>
      <c r="R81" s="103">
        <v>392.333333333333</v>
      </c>
      <c r="S81" s="103">
        <v>356.666666666667</v>
      </c>
      <c r="T81" s="103">
        <v>338.833333333333</v>
      </c>
      <c r="U81" s="103">
        <v>321</v>
      </c>
      <c r="V81" s="32"/>
      <c r="W81" s="61" t="s">
        <v>41</v>
      </c>
      <c r="X81" s="61" t="s">
        <v>340</v>
      </c>
      <c r="Y81" s="76"/>
      <c r="Z81" s="74"/>
      <c r="AA81" s="74">
        <v>410</v>
      </c>
      <c r="AB81" s="75" t="str">
        <f>VLOOKUP(C:C,[1]Sheet1!$C$1:$F$65536,4,0)</f>
        <v>次</v>
      </c>
      <c r="AC81" s="84">
        <f t="shared" si="6"/>
        <v>1</v>
      </c>
      <c r="AD81" s="84">
        <f t="shared" si="7"/>
        <v>1</v>
      </c>
      <c r="AE81" s="84"/>
      <c r="AG81" s="10" t="s">
        <v>50</v>
      </c>
    </row>
    <row r="82" ht="72" spans="1:33">
      <c r="A82" s="16"/>
      <c r="B82" s="17" t="s">
        <v>353</v>
      </c>
      <c r="C82" s="18" t="s">
        <v>354</v>
      </c>
      <c r="D82" s="21" t="s">
        <v>345</v>
      </c>
      <c r="E82" s="21" t="s">
        <v>284</v>
      </c>
      <c r="F82" s="22"/>
      <c r="G82" s="22"/>
      <c r="H82" s="24" t="s">
        <v>41</v>
      </c>
      <c r="I82" s="21"/>
      <c r="J82" s="29"/>
      <c r="K82" s="30">
        <v>602</v>
      </c>
      <c r="L82" s="31">
        <f t="shared" ref="L82:L98" si="8">M82*1.1</f>
        <v>551.833333333333</v>
      </c>
      <c r="M82" s="31">
        <f t="shared" ref="M82:M98" si="9">K82/1.2</f>
        <v>501.666666666667</v>
      </c>
      <c r="N82" s="31">
        <f t="shared" ref="N82:N98" si="10">M82*0.95</f>
        <v>476.583333333333</v>
      </c>
      <c r="O82" s="31">
        <f t="shared" ref="O82:O98" si="11">M82*0.9</f>
        <v>451.5</v>
      </c>
      <c r="P82" s="30" t="s">
        <v>61</v>
      </c>
      <c r="Q82" s="52">
        <v>572</v>
      </c>
      <c r="R82" s="52">
        <v>524.333333333333</v>
      </c>
      <c r="S82" s="52">
        <v>476.666666666667</v>
      </c>
      <c r="T82" s="52">
        <v>452.833333333333</v>
      </c>
      <c r="U82" s="52">
        <v>429</v>
      </c>
      <c r="V82" s="31">
        <v>440</v>
      </c>
      <c r="W82" s="31" t="s">
        <v>41</v>
      </c>
      <c r="X82" s="31"/>
      <c r="Y82" s="29"/>
      <c r="Z82" s="74"/>
      <c r="AA82" s="74">
        <v>400</v>
      </c>
      <c r="AB82" s="75" t="str">
        <f>VLOOKUP(C:C,[1]Sheet1!$C$1:$F$65536,4,0)</f>
        <v>次</v>
      </c>
      <c r="AC82" s="84">
        <f t="shared" si="6"/>
        <v>1</v>
      </c>
      <c r="AD82" s="84">
        <f t="shared" si="7"/>
        <v>1</v>
      </c>
      <c r="AE82" s="84" t="e">
        <f>IF(E82=#REF!,1,0)</f>
        <v>#REF!</v>
      </c>
      <c r="AG82" s="10" t="s">
        <v>61</v>
      </c>
    </row>
    <row r="83" ht="108" spans="1:33">
      <c r="A83" s="16">
        <v>19</v>
      </c>
      <c r="B83" s="17" t="s">
        <v>355</v>
      </c>
      <c r="C83" s="18" t="s">
        <v>356</v>
      </c>
      <c r="D83" s="21" t="s">
        <v>357</v>
      </c>
      <c r="E83" s="21" t="s">
        <v>358</v>
      </c>
      <c r="F83" s="93"/>
      <c r="G83" s="22" t="s">
        <v>145</v>
      </c>
      <c r="H83" s="24" t="s">
        <v>70</v>
      </c>
      <c r="I83" s="22" t="s">
        <v>359</v>
      </c>
      <c r="J83" s="29"/>
      <c r="K83" s="30">
        <v>3000</v>
      </c>
      <c r="L83" s="31">
        <f t="shared" si="8"/>
        <v>2750</v>
      </c>
      <c r="M83" s="31">
        <f t="shared" si="9"/>
        <v>2500</v>
      </c>
      <c r="N83" s="31">
        <f t="shared" si="10"/>
        <v>2375</v>
      </c>
      <c r="O83" s="31">
        <f t="shared" si="11"/>
        <v>2250</v>
      </c>
      <c r="P83" s="30" t="s">
        <v>35</v>
      </c>
      <c r="Q83" s="52">
        <v>2375</v>
      </c>
      <c r="R83" s="52">
        <v>2177</v>
      </c>
      <c r="S83" s="52">
        <v>1979</v>
      </c>
      <c r="T83" s="52">
        <v>1880</v>
      </c>
      <c r="U83" s="52">
        <v>1781</v>
      </c>
      <c r="V83" s="31"/>
      <c r="W83" s="31" t="s">
        <v>70</v>
      </c>
      <c r="X83" s="31"/>
      <c r="Y83" s="29" t="s">
        <v>360</v>
      </c>
      <c r="Z83" s="73" t="s">
        <v>361</v>
      </c>
      <c r="AA83" s="74">
        <v>2450</v>
      </c>
      <c r="AB83" s="75" t="str">
        <f>VLOOKUP(C:C,[1]Sheet1!$C$1:$F$65536,4,0)</f>
        <v>部位</v>
      </c>
      <c r="AC83" s="84">
        <f t="shared" si="6"/>
        <v>1</v>
      </c>
      <c r="AD83" s="84">
        <f t="shared" si="7"/>
        <v>1</v>
      </c>
      <c r="AE83" s="84" t="e">
        <f>IF(E83=#REF!,1,0)</f>
        <v>#REF!</v>
      </c>
      <c r="AG83" s="10" t="s">
        <v>35</v>
      </c>
    </row>
    <row r="84" ht="84" spans="1:33">
      <c r="A84" s="16"/>
      <c r="B84" s="17" t="s">
        <v>362</v>
      </c>
      <c r="C84" s="18" t="s">
        <v>363</v>
      </c>
      <c r="D84" s="21" t="s">
        <v>357</v>
      </c>
      <c r="E84" s="21" t="s">
        <v>358</v>
      </c>
      <c r="F84" s="93"/>
      <c r="G84" s="22"/>
      <c r="H84" s="24" t="s">
        <v>70</v>
      </c>
      <c r="I84" s="19"/>
      <c r="J84" s="29"/>
      <c r="K84" s="30">
        <v>3000</v>
      </c>
      <c r="L84" s="31">
        <f t="shared" si="8"/>
        <v>2750</v>
      </c>
      <c r="M84" s="31">
        <f t="shared" si="9"/>
        <v>2500</v>
      </c>
      <c r="N84" s="31">
        <f t="shared" si="10"/>
        <v>2375</v>
      </c>
      <c r="O84" s="31">
        <f t="shared" si="11"/>
        <v>2250</v>
      </c>
      <c r="P84" s="30" t="s">
        <v>61</v>
      </c>
      <c r="Q84" s="52">
        <v>2375</v>
      </c>
      <c r="R84" s="52">
        <v>2177.08333333333</v>
      </c>
      <c r="S84" s="52">
        <v>1979.16666666667</v>
      </c>
      <c r="T84" s="52">
        <v>1880.20833333333</v>
      </c>
      <c r="U84" s="52">
        <v>1781.25</v>
      </c>
      <c r="V84" s="31"/>
      <c r="W84" s="31" t="s">
        <v>70</v>
      </c>
      <c r="X84" s="31"/>
      <c r="Y84" s="29"/>
      <c r="Z84" s="74"/>
      <c r="AA84" s="74">
        <v>2450</v>
      </c>
      <c r="AB84" s="75" t="str">
        <f>VLOOKUP(C:C,[1]Sheet1!$C$1:$F$65536,4,0)</f>
        <v>部位</v>
      </c>
      <c r="AC84" s="84">
        <f t="shared" si="6"/>
        <v>1</v>
      </c>
      <c r="AD84" s="84">
        <f t="shared" si="7"/>
        <v>1</v>
      </c>
      <c r="AE84" s="84" t="e">
        <f>IF(E84=#REF!,1,0)</f>
        <v>#REF!</v>
      </c>
      <c r="AG84" s="10" t="s">
        <v>61</v>
      </c>
    </row>
    <row r="85" ht="72" spans="1:33">
      <c r="A85" s="16"/>
      <c r="B85" s="17" t="s">
        <v>364</v>
      </c>
      <c r="C85" s="18" t="s">
        <v>365</v>
      </c>
      <c r="D85" s="21" t="s">
        <v>366</v>
      </c>
      <c r="E85" s="21" t="s">
        <v>358</v>
      </c>
      <c r="F85" s="93"/>
      <c r="G85" s="22"/>
      <c r="H85" s="24" t="s">
        <v>70</v>
      </c>
      <c r="I85" s="19"/>
      <c r="J85" s="29"/>
      <c r="K85" s="30">
        <f>K83</f>
        <v>3000</v>
      </c>
      <c r="L85" s="31">
        <f t="shared" si="8"/>
        <v>2750</v>
      </c>
      <c r="M85" s="31">
        <f t="shared" si="9"/>
        <v>2500</v>
      </c>
      <c r="N85" s="31">
        <f t="shared" si="10"/>
        <v>2375</v>
      </c>
      <c r="O85" s="31">
        <f t="shared" si="11"/>
        <v>2250</v>
      </c>
      <c r="P85" s="30" t="s">
        <v>65</v>
      </c>
      <c r="Q85" s="52">
        <v>2375</v>
      </c>
      <c r="R85" s="52">
        <v>2177.08333333333</v>
      </c>
      <c r="S85" s="52">
        <v>1979.16666666667</v>
      </c>
      <c r="T85" s="52">
        <v>1880.20833333333</v>
      </c>
      <c r="U85" s="52">
        <v>1781.25</v>
      </c>
      <c r="V85" s="31"/>
      <c r="W85" s="31" t="s">
        <v>70</v>
      </c>
      <c r="X85" s="31"/>
      <c r="Y85" s="29"/>
      <c r="Z85" s="74"/>
      <c r="AA85" s="74">
        <v>2450</v>
      </c>
      <c r="AB85" s="75" t="str">
        <f>VLOOKUP(C:C,[1]Sheet1!$C$1:$F$65536,4,0)</f>
        <v>部位</v>
      </c>
      <c r="AC85" s="84">
        <f t="shared" si="6"/>
        <v>1</v>
      </c>
      <c r="AD85" s="84">
        <f t="shared" si="7"/>
        <v>1</v>
      </c>
      <c r="AE85" s="84" t="e">
        <f>IF(E85=#REF!,1,0)</f>
        <v>#REF!</v>
      </c>
      <c r="AG85" s="10" t="s">
        <v>65</v>
      </c>
    </row>
    <row r="86" ht="180" spans="1:33">
      <c r="A86" s="16">
        <v>20</v>
      </c>
      <c r="B86" s="113" t="s">
        <v>367</v>
      </c>
      <c r="C86" s="18" t="s">
        <v>368</v>
      </c>
      <c r="D86" s="19" t="s">
        <v>369</v>
      </c>
      <c r="E86" s="19" t="s">
        <v>358</v>
      </c>
      <c r="F86" s="23" t="s">
        <v>370</v>
      </c>
      <c r="G86" s="23" t="s">
        <v>145</v>
      </c>
      <c r="H86" s="18" t="s">
        <v>70</v>
      </c>
      <c r="I86" s="19" t="s">
        <v>371</v>
      </c>
      <c r="J86" s="29"/>
      <c r="K86" s="30">
        <v>4000</v>
      </c>
      <c r="L86" s="31">
        <f t="shared" si="8"/>
        <v>3666.66666666667</v>
      </c>
      <c r="M86" s="31">
        <f t="shared" si="9"/>
        <v>3333.33333333333</v>
      </c>
      <c r="N86" s="31">
        <f t="shared" si="10"/>
        <v>3166.66666666667</v>
      </c>
      <c r="O86" s="31">
        <f t="shared" si="11"/>
        <v>3000</v>
      </c>
      <c r="P86" s="30" t="s">
        <v>50</v>
      </c>
      <c r="Q86" s="52">
        <v>3800</v>
      </c>
      <c r="R86" s="52">
        <v>3483.33333333333</v>
      </c>
      <c r="S86" s="52">
        <v>3166.66666666667</v>
      </c>
      <c r="T86" s="52">
        <v>3008.33333333333</v>
      </c>
      <c r="U86" s="52">
        <v>2850</v>
      </c>
      <c r="V86" s="31"/>
      <c r="W86" s="31" t="s">
        <v>41</v>
      </c>
      <c r="X86" s="31"/>
      <c r="Y86" s="29" t="s">
        <v>372</v>
      </c>
      <c r="Z86" s="73" t="s">
        <v>373</v>
      </c>
      <c r="AA86" s="74">
        <v>3980</v>
      </c>
      <c r="AB86" s="75" t="str">
        <f>VLOOKUP(C:C,[1]Sheet1!$C$1:$F$65536,4,0)</f>
        <v>部位</v>
      </c>
      <c r="AC86" s="84">
        <f t="shared" si="6"/>
        <v>1</v>
      </c>
      <c r="AD86" s="84">
        <f t="shared" si="7"/>
        <v>0</v>
      </c>
      <c r="AE86" s="84" t="e">
        <f>IF(E86=#REF!,1,0)</f>
        <v>#REF!</v>
      </c>
      <c r="AG86" s="10" t="s">
        <v>50</v>
      </c>
    </row>
    <row r="87" ht="72" spans="1:33">
      <c r="A87" s="16"/>
      <c r="B87" s="17" t="s">
        <v>374</v>
      </c>
      <c r="C87" s="18" t="s">
        <v>375</v>
      </c>
      <c r="D87" s="19" t="s">
        <v>376</v>
      </c>
      <c r="E87" s="19"/>
      <c r="F87" s="23"/>
      <c r="G87" s="23"/>
      <c r="H87" s="18" t="s">
        <v>41</v>
      </c>
      <c r="I87" s="23" t="s">
        <v>377</v>
      </c>
      <c r="J87" s="29"/>
      <c r="K87" s="30">
        <v>2000</v>
      </c>
      <c r="L87" s="31">
        <f t="shared" si="8"/>
        <v>1833.33333333333</v>
      </c>
      <c r="M87" s="31">
        <f t="shared" si="9"/>
        <v>1666.66666666667</v>
      </c>
      <c r="N87" s="31">
        <f t="shared" si="10"/>
        <v>1583.33333333333</v>
      </c>
      <c r="O87" s="31">
        <f t="shared" si="11"/>
        <v>1500</v>
      </c>
      <c r="P87" s="30" t="s">
        <v>44</v>
      </c>
      <c r="Q87" s="52">
        <v>980</v>
      </c>
      <c r="R87" s="52">
        <v>898</v>
      </c>
      <c r="S87" s="52">
        <v>817</v>
      </c>
      <c r="T87" s="52">
        <v>776</v>
      </c>
      <c r="U87" s="52">
        <v>735</v>
      </c>
      <c r="V87" s="31"/>
      <c r="W87" s="31" t="s">
        <v>41</v>
      </c>
      <c r="X87" s="31"/>
      <c r="Y87" s="29" t="s">
        <v>378</v>
      </c>
      <c r="Z87" s="73" t="s">
        <v>379</v>
      </c>
      <c r="AA87" s="74">
        <v>980</v>
      </c>
      <c r="AB87" s="75" t="str">
        <f>VLOOKUP(C:C,[1]Sheet1!$C$1:$F$65536,4,0)</f>
        <v>次</v>
      </c>
      <c r="AC87" s="84">
        <f t="shared" si="6"/>
        <v>1</v>
      </c>
      <c r="AD87" s="84">
        <f t="shared" si="7"/>
        <v>1</v>
      </c>
      <c r="AE87" s="84"/>
      <c r="AG87" s="10" t="s">
        <v>44</v>
      </c>
    </row>
    <row r="88" ht="84" spans="1:33">
      <c r="A88" s="16"/>
      <c r="B88" s="17" t="s">
        <v>380</v>
      </c>
      <c r="C88" s="18" t="s">
        <v>381</v>
      </c>
      <c r="D88" s="19" t="s">
        <v>369</v>
      </c>
      <c r="E88" s="19" t="s">
        <v>358</v>
      </c>
      <c r="F88" s="23"/>
      <c r="G88" s="23"/>
      <c r="H88" s="18" t="s">
        <v>70</v>
      </c>
      <c r="I88" s="23"/>
      <c r="J88" s="29"/>
      <c r="K88" s="30">
        <v>4000</v>
      </c>
      <c r="L88" s="31">
        <f t="shared" si="8"/>
        <v>3666.66666666667</v>
      </c>
      <c r="M88" s="31">
        <f t="shared" si="9"/>
        <v>3333.33333333333</v>
      </c>
      <c r="N88" s="31">
        <f t="shared" si="10"/>
        <v>3166.66666666667</v>
      </c>
      <c r="O88" s="31">
        <f t="shared" si="11"/>
        <v>3000</v>
      </c>
      <c r="P88" s="30" t="s">
        <v>61</v>
      </c>
      <c r="Q88" s="52">
        <v>3800</v>
      </c>
      <c r="R88" s="52">
        <v>3483.33333333333</v>
      </c>
      <c r="S88" s="52">
        <v>3166.66666666667</v>
      </c>
      <c r="T88" s="52">
        <v>3008.33333333333</v>
      </c>
      <c r="U88" s="52">
        <v>2850</v>
      </c>
      <c r="V88" s="31"/>
      <c r="W88" s="31" t="s">
        <v>41</v>
      </c>
      <c r="X88" s="31"/>
      <c r="Y88" s="29"/>
      <c r="Z88" s="74"/>
      <c r="AA88" s="74">
        <v>3980</v>
      </c>
      <c r="AB88" s="75" t="str">
        <f>VLOOKUP(C:C,[1]Sheet1!$C$1:$F$65536,4,0)</f>
        <v>部位</v>
      </c>
      <c r="AC88" s="84">
        <f t="shared" si="6"/>
        <v>1</v>
      </c>
      <c r="AD88" s="84">
        <f t="shared" si="7"/>
        <v>0</v>
      </c>
      <c r="AE88" s="84" t="e">
        <f>IF(E88=#REF!,1,0)</f>
        <v>#REF!</v>
      </c>
      <c r="AG88" s="10" t="s">
        <v>61</v>
      </c>
    </row>
    <row r="89" ht="72" spans="1:33">
      <c r="A89" s="16"/>
      <c r="B89" s="17" t="s">
        <v>382</v>
      </c>
      <c r="C89" s="18" t="s">
        <v>383</v>
      </c>
      <c r="D89" s="19" t="s">
        <v>384</v>
      </c>
      <c r="E89" s="19" t="s">
        <v>358</v>
      </c>
      <c r="F89" s="23"/>
      <c r="G89" s="23"/>
      <c r="H89" s="18" t="s">
        <v>70</v>
      </c>
      <c r="I89" s="23"/>
      <c r="J89" s="29"/>
      <c r="K89" s="30">
        <v>4000</v>
      </c>
      <c r="L89" s="31">
        <f t="shared" si="8"/>
        <v>3666.66666666667</v>
      </c>
      <c r="M89" s="31">
        <f t="shared" si="9"/>
        <v>3333.33333333333</v>
      </c>
      <c r="N89" s="31">
        <f t="shared" si="10"/>
        <v>3166.66666666667</v>
      </c>
      <c r="O89" s="31">
        <f t="shared" si="11"/>
        <v>3000</v>
      </c>
      <c r="P89" s="30" t="s">
        <v>65</v>
      </c>
      <c r="Q89" s="52">
        <v>3800</v>
      </c>
      <c r="R89" s="52">
        <v>3483.33333333333</v>
      </c>
      <c r="S89" s="52">
        <v>3166.66666666667</v>
      </c>
      <c r="T89" s="52">
        <v>3008.33333333333</v>
      </c>
      <c r="U89" s="52">
        <v>2850</v>
      </c>
      <c r="V89" s="31"/>
      <c r="W89" s="31" t="s">
        <v>41</v>
      </c>
      <c r="X89" s="31"/>
      <c r="Y89" s="29"/>
      <c r="Z89" s="74"/>
      <c r="AA89" s="74">
        <v>3980</v>
      </c>
      <c r="AB89" s="75" t="str">
        <f>VLOOKUP(C:C,[1]Sheet1!$C$1:$F$65536,4,0)</f>
        <v>部位</v>
      </c>
      <c r="AC89" s="84">
        <f t="shared" si="6"/>
        <v>1</v>
      </c>
      <c r="AD89" s="84">
        <f t="shared" si="7"/>
        <v>0</v>
      </c>
      <c r="AE89" s="84" t="e">
        <f>IF(E89=#REF!,1,0)</f>
        <v>#REF!</v>
      </c>
      <c r="AG89" s="10" t="s">
        <v>65</v>
      </c>
    </row>
    <row r="90" ht="108" spans="1:33">
      <c r="A90" s="16">
        <v>21</v>
      </c>
      <c r="B90" s="17" t="s">
        <v>385</v>
      </c>
      <c r="C90" s="18" t="s">
        <v>386</v>
      </c>
      <c r="D90" s="19" t="s">
        <v>387</v>
      </c>
      <c r="E90" s="19" t="s">
        <v>358</v>
      </c>
      <c r="F90" s="23"/>
      <c r="G90" s="23" t="s">
        <v>69</v>
      </c>
      <c r="H90" s="18" t="s">
        <v>70</v>
      </c>
      <c r="I90" s="23" t="s">
        <v>359</v>
      </c>
      <c r="J90" s="29"/>
      <c r="K90" s="30">
        <v>3337</v>
      </c>
      <c r="L90" s="31">
        <f t="shared" si="8"/>
        <v>3058.91666666667</v>
      </c>
      <c r="M90" s="31">
        <f t="shared" si="9"/>
        <v>2780.83333333333</v>
      </c>
      <c r="N90" s="31">
        <f t="shared" si="10"/>
        <v>2641.79166666667</v>
      </c>
      <c r="O90" s="31">
        <f t="shared" si="11"/>
        <v>2502.75</v>
      </c>
      <c r="P90" s="30" t="s">
        <v>35</v>
      </c>
      <c r="Q90" s="52">
        <v>3170</v>
      </c>
      <c r="R90" s="52">
        <f>S90*1.1</f>
        <v>2905.83333333333</v>
      </c>
      <c r="S90" s="52">
        <f>Q90/1.2</f>
        <v>2641.66666666667</v>
      </c>
      <c r="T90" s="52">
        <f>S90*0.95</f>
        <v>2509.58333333333</v>
      </c>
      <c r="U90" s="52">
        <f>S90*0.9</f>
        <v>2377.5</v>
      </c>
      <c r="V90" s="31"/>
      <c r="W90" s="31" t="s">
        <v>70</v>
      </c>
      <c r="X90" s="31"/>
      <c r="Y90" s="29" t="s">
        <v>388</v>
      </c>
      <c r="Z90" s="73" t="s">
        <v>361</v>
      </c>
      <c r="AA90" s="74">
        <v>4000</v>
      </c>
      <c r="AB90" s="75" t="str">
        <f>VLOOKUP(C:C,[1]Sheet1!$C$1:$F$65536,4,0)</f>
        <v>部位</v>
      </c>
      <c r="AC90" s="84">
        <f t="shared" si="6"/>
        <v>1</v>
      </c>
      <c r="AD90" s="84">
        <f t="shared" si="7"/>
        <v>1</v>
      </c>
      <c r="AE90" s="84" t="e">
        <f>IF(E90=#REF!,1,0)</f>
        <v>#REF!</v>
      </c>
      <c r="AG90" s="10" t="s">
        <v>35</v>
      </c>
    </row>
    <row r="91" ht="84" spans="1:33">
      <c r="A91" s="16"/>
      <c r="B91" s="17" t="s">
        <v>389</v>
      </c>
      <c r="C91" s="18" t="s">
        <v>390</v>
      </c>
      <c r="D91" s="19" t="s">
        <v>387</v>
      </c>
      <c r="E91" s="19" t="s">
        <v>358</v>
      </c>
      <c r="F91" s="23"/>
      <c r="G91" s="23"/>
      <c r="H91" s="18" t="s">
        <v>70</v>
      </c>
      <c r="I91" s="40"/>
      <c r="J91" s="29"/>
      <c r="K91" s="30">
        <v>3337</v>
      </c>
      <c r="L91" s="31">
        <f t="shared" si="8"/>
        <v>3058.91666666667</v>
      </c>
      <c r="M91" s="31">
        <f t="shared" si="9"/>
        <v>2780.83333333333</v>
      </c>
      <c r="N91" s="31">
        <f t="shared" si="10"/>
        <v>2641.79166666667</v>
      </c>
      <c r="O91" s="31">
        <f t="shared" si="11"/>
        <v>2502.75</v>
      </c>
      <c r="P91" s="30" t="s">
        <v>61</v>
      </c>
      <c r="Q91" s="52">
        <f>Q90</f>
        <v>3170</v>
      </c>
      <c r="R91" s="52">
        <f>R90</f>
        <v>2905.83333333333</v>
      </c>
      <c r="S91" s="52">
        <f>S90</f>
        <v>2641.66666666667</v>
      </c>
      <c r="T91" s="52">
        <f>T90</f>
        <v>2509.58333333333</v>
      </c>
      <c r="U91" s="52">
        <f>U90</f>
        <v>2377.5</v>
      </c>
      <c r="V91" s="31"/>
      <c r="W91" s="31" t="s">
        <v>70</v>
      </c>
      <c r="X91" s="31"/>
      <c r="Y91" s="29"/>
      <c r="Z91" s="74"/>
      <c r="AA91" s="74">
        <v>4000</v>
      </c>
      <c r="AB91" s="75" t="str">
        <f>VLOOKUP(C:C,[1]Sheet1!$C$1:$F$65536,4,0)</f>
        <v>部位</v>
      </c>
      <c r="AC91" s="84">
        <f t="shared" si="6"/>
        <v>1</v>
      </c>
      <c r="AD91" s="84">
        <f t="shared" si="7"/>
        <v>1</v>
      </c>
      <c r="AE91" s="84" t="e">
        <f>IF(E91=#REF!,1,0)</f>
        <v>#REF!</v>
      </c>
      <c r="AG91" s="10" t="s">
        <v>61</v>
      </c>
    </row>
    <row r="92" ht="180" spans="1:33">
      <c r="A92" s="16">
        <v>22</v>
      </c>
      <c r="B92" s="17" t="s">
        <v>391</v>
      </c>
      <c r="C92" s="18" t="s">
        <v>392</v>
      </c>
      <c r="D92" s="19" t="s">
        <v>393</v>
      </c>
      <c r="E92" s="19" t="s">
        <v>358</v>
      </c>
      <c r="F92" s="23" t="s">
        <v>370</v>
      </c>
      <c r="G92" s="23" t="s">
        <v>69</v>
      </c>
      <c r="H92" s="18" t="s">
        <v>70</v>
      </c>
      <c r="I92" s="40" t="s">
        <v>371</v>
      </c>
      <c r="J92" s="29"/>
      <c r="K92" s="30">
        <v>5500</v>
      </c>
      <c r="L92" s="31">
        <f t="shared" si="8"/>
        <v>5041.66666666667</v>
      </c>
      <c r="M92" s="31">
        <f t="shared" si="9"/>
        <v>4583.33333333333</v>
      </c>
      <c r="N92" s="31">
        <f t="shared" si="10"/>
        <v>4354.16666666667</v>
      </c>
      <c r="O92" s="31">
        <f t="shared" si="11"/>
        <v>4125</v>
      </c>
      <c r="P92" s="30" t="s">
        <v>394</v>
      </c>
      <c r="Q92" s="52">
        <v>5225</v>
      </c>
      <c r="R92" s="52">
        <v>4789.58333333333</v>
      </c>
      <c r="S92" s="52">
        <v>4354.16666666667</v>
      </c>
      <c r="T92" s="52">
        <v>4136.45833333333</v>
      </c>
      <c r="U92" s="52">
        <v>3918.75</v>
      </c>
      <c r="V92" s="31"/>
      <c r="W92" s="31" t="s">
        <v>41</v>
      </c>
      <c r="X92" s="31"/>
      <c r="Y92" s="29" t="s">
        <v>372</v>
      </c>
      <c r="Z92" s="73" t="s">
        <v>395</v>
      </c>
      <c r="AA92" s="74">
        <v>5500</v>
      </c>
      <c r="AB92" s="75" t="str">
        <f>VLOOKUP(C:C,[1]Sheet1!$C$1:$F$65536,4,0)</f>
        <v>部位</v>
      </c>
      <c r="AC92" s="84">
        <f t="shared" si="6"/>
        <v>1</v>
      </c>
      <c r="AD92" s="84">
        <f t="shared" si="7"/>
        <v>0</v>
      </c>
      <c r="AE92" s="84" t="e">
        <f>IF(E92=#REF!,1,0)</f>
        <v>#REF!</v>
      </c>
      <c r="AF92" s="86"/>
      <c r="AG92" s="86" t="s">
        <v>394</v>
      </c>
    </row>
    <row r="93" ht="72" spans="1:39">
      <c r="A93" s="16"/>
      <c r="B93" s="113" t="s">
        <v>396</v>
      </c>
      <c r="C93" s="18" t="s">
        <v>397</v>
      </c>
      <c r="D93" s="19" t="s">
        <v>398</v>
      </c>
      <c r="E93" s="19"/>
      <c r="F93" s="23"/>
      <c r="G93" s="23"/>
      <c r="H93" s="18" t="s">
        <v>41</v>
      </c>
      <c r="I93" s="23" t="s">
        <v>399</v>
      </c>
      <c r="J93" s="29"/>
      <c r="K93" s="95">
        <v>2500</v>
      </c>
      <c r="L93" s="95">
        <f t="shared" si="8"/>
        <v>2291.66666666667</v>
      </c>
      <c r="M93" s="95">
        <f t="shared" si="9"/>
        <v>2083.33333333333</v>
      </c>
      <c r="N93" s="95">
        <f t="shared" si="10"/>
        <v>1979.16666666667</v>
      </c>
      <c r="O93" s="95">
        <f t="shared" si="11"/>
        <v>1875</v>
      </c>
      <c r="P93" s="99" t="s">
        <v>72</v>
      </c>
      <c r="Q93" s="104">
        <v>2375</v>
      </c>
      <c r="R93" s="104">
        <v>2177</v>
      </c>
      <c r="S93" s="104">
        <v>1979</v>
      </c>
      <c r="T93" s="104">
        <v>1880</v>
      </c>
      <c r="U93" s="104">
        <v>1781</v>
      </c>
      <c r="V93" s="99"/>
      <c r="W93" s="105" t="s">
        <v>41</v>
      </c>
      <c r="X93" s="105"/>
      <c r="Y93" s="107" t="s">
        <v>400</v>
      </c>
      <c r="Z93" s="73" t="s">
        <v>379</v>
      </c>
      <c r="AA93" s="108">
        <v>1000</v>
      </c>
      <c r="AB93" s="75" t="str">
        <f>VLOOKUP(C:C,[1]Sheet1!$C$1:$F$65536,4,0)</f>
        <v>次</v>
      </c>
      <c r="AC93" s="84">
        <f t="shared" si="6"/>
        <v>1</v>
      </c>
      <c r="AD93" s="84">
        <f t="shared" si="7"/>
        <v>1</v>
      </c>
      <c r="AE93" s="84"/>
      <c r="AG93" s="10" t="s">
        <v>72</v>
      </c>
      <c r="AJ93" s="112">
        <v>10438</v>
      </c>
      <c r="AK93" s="112">
        <v>9568</v>
      </c>
      <c r="AL93" s="112">
        <v>8698</v>
      </c>
      <c r="AM93" s="112">
        <v>7828</v>
      </c>
    </row>
    <row r="94" ht="84" spans="1:33">
      <c r="A94" s="16"/>
      <c r="B94" s="113" t="s">
        <v>401</v>
      </c>
      <c r="C94" s="18" t="s">
        <v>402</v>
      </c>
      <c r="D94" s="19" t="s">
        <v>393</v>
      </c>
      <c r="E94" s="19" t="s">
        <v>358</v>
      </c>
      <c r="F94" s="23"/>
      <c r="G94" s="23"/>
      <c r="H94" s="18" t="s">
        <v>70</v>
      </c>
      <c r="I94" s="23"/>
      <c r="J94" s="29"/>
      <c r="K94" s="30">
        <v>5500</v>
      </c>
      <c r="L94" s="31">
        <f t="shared" si="8"/>
        <v>5041.66666666667</v>
      </c>
      <c r="M94" s="31">
        <f t="shared" si="9"/>
        <v>4583.33333333333</v>
      </c>
      <c r="N94" s="31">
        <f t="shared" si="10"/>
        <v>4354.16666666667</v>
      </c>
      <c r="O94" s="31">
        <f t="shared" si="11"/>
        <v>4125</v>
      </c>
      <c r="P94" s="30" t="s">
        <v>61</v>
      </c>
      <c r="Q94" s="52">
        <f>Q92</f>
        <v>5225</v>
      </c>
      <c r="R94" s="52">
        <f>R92</f>
        <v>4789.58333333333</v>
      </c>
      <c r="S94" s="52">
        <f>S92</f>
        <v>4354.16666666667</v>
      </c>
      <c r="T94" s="52">
        <f>T92</f>
        <v>4136.45833333333</v>
      </c>
      <c r="U94" s="52">
        <f>U92</f>
        <v>3918.75</v>
      </c>
      <c r="V94" s="31"/>
      <c r="W94" s="31" t="s">
        <v>41</v>
      </c>
      <c r="X94" s="31"/>
      <c r="Y94" s="29"/>
      <c r="Z94" s="74"/>
      <c r="AA94" s="74">
        <v>5500</v>
      </c>
      <c r="AB94" s="75" t="str">
        <f>VLOOKUP(C:C,[1]Sheet1!$C$1:$F$65536,4,0)</f>
        <v>部位</v>
      </c>
      <c r="AC94" s="84">
        <f t="shared" si="6"/>
        <v>1</v>
      </c>
      <c r="AD94" s="84">
        <f t="shared" si="7"/>
        <v>0</v>
      </c>
      <c r="AE94" s="84" t="e">
        <f>IF(E94=#REF!,1,0)</f>
        <v>#REF!</v>
      </c>
      <c r="AG94" s="10" t="s">
        <v>61</v>
      </c>
    </row>
    <row r="95" ht="48" spans="1:33">
      <c r="A95" s="16">
        <v>23</v>
      </c>
      <c r="B95" s="17" t="s">
        <v>403</v>
      </c>
      <c r="C95" s="18" t="s">
        <v>404</v>
      </c>
      <c r="D95" s="19" t="s">
        <v>405</v>
      </c>
      <c r="E95" s="19" t="s">
        <v>406</v>
      </c>
      <c r="F95" s="40"/>
      <c r="G95" s="23"/>
      <c r="H95" s="18" t="s">
        <v>41</v>
      </c>
      <c r="I95" s="23"/>
      <c r="J95" s="29"/>
      <c r="K95" s="96">
        <v>58</v>
      </c>
      <c r="L95" s="31">
        <f t="shared" si="8"/>
        <v>53.1666666666667</v>
      </c>
      <c r="M95" s="31">
        <f t="shared" si="9"/>
        <v>48.3333333333333</v>
      </c>
      <c r="N95" s="31">
        <f t="shared" si="10"/>
        <v>45.9166666666667</v>
      </c>
      <c r="O95" s="31">
        <f t="shared" si="11"/>
        <v>43.5</v>
      </c>
      <c r="P95" s="30" t="s">
        <v>35</v>
      </c>
      <c r="Q95" s="50">
        <v>58</v>
      </c>
      <c r="R95" s="50">
        <v>53</v>
      </c>
      <c r="S95" s="50">
        <f>Q95/1.2</f>
        <v>48.3333333333333</v>
      </c>
      <c r="T95" s="50">
        <f>S95*0.95</f>
        <v>45.9166666666667</v>
      </c>
      <c r="U95" s="50">
        <f>S95*0.9</f>
        <v>43.5</v>
      </c>
      <c r="V95" s="31"/>
      <c r="W95" s="31" t="s">
        <v>41</v>
      </c>
      <c r="X95" s="31"/>
      <c r="Y95" s="29"/>
      <c r="Z95" s="74"/>
      <c r="AA95" s="74">
        <v>54</v>
      </c>
      <c r="AB95" s="75" t="str">
        <f>VLOOKUP(C:C,[1]Sheet1!$C$1:$F$65536,4,0)</f>
        <v>次</v>
      </c>
      <c r="AC95" s="84">
        <f t="shared" si="6"/>
        <v>1</v>
      </c>
      <c r="AD95" s="84">
        <f t="shared" si="7"/>
        <v>1</v>
      </c>
      <c r="AE95" s="84" t="e">
        <f>IF(E95=#REF!,1,0)</f>
        <v>#REF!</v>
      </c>
      <c r="AG95" s="10" t="s">
        <v>35</v>
      </c>
    </row>
    <row r="96" ht="48" spans="1:33">
      <c r="A96" s="16">
        <v>24</v>
      </c>
      <c r="B96" s="17" t="s">
        <v>407</v>
      </c>
      <c r="C96" s="18" t="s">
        <v>408</v>
      </c>
      <c r="D96" s="19" t="s">
        <v>409</v>
      </c>
      <c r="E96" s="19" t="s">
        <v>410</v>
      </c>
      <c r="F96" s="23"/>
      <c r="G96" s="23"/>
      <c r="H96" s="18" t="s">
        <v>41</v>
      </c>
      <c r="I96" s="23"/>
      <c r="J96" s="29"/>
      <c r="K96" s="35">
        <v>30</v>
      </c>
      <c r="L96" s="31">
        <f t="shared" si="8"/>
        <v>27.5</v>
      </c>
      <c r="M96" s="31">
        <f t="shared" si="9"/>
        <v>25</v>
      </c>
      <c r="N96" s="31">
        <f t="shared" si="10"/>
        <v>23.75</v>
      </c>
      <c r="O96" s="31">
        <f t="shared" si="11"/>
        <v>22.5</v>
      </c>
      <c r="P96" s="30" t="s">
        <v>44</v>
      </c>
      <c r="Q96" s="52">
        <v>28.5</v>
      </c>
      <c r="R96" s="52">
        <v>26.125</v>
      </c>
      <c r="S96" s="52">
        <v>23.75</v>
      </c>
      <c r="T96" s="52">
        <v>22.5625</v>
      </c>
      <c r="U96" s="52">
        <v>21.375</v>
      </c>
      <c r="V96" s="31"/>
      <c r="W96" s="31" t="s">
        <v>41</v>
      </c>
      <c r="X96" s="31"/>
      <c r="Y96" s="29"/>
      <c r="Z96" s="74"/>
      <c r="AA96" s="74">
        <v>40</v>
      </c>
      <c r="AB96" s="75" t="str">
        <f>VLOOKUP(C:C,[1]Sheet1!$C$1:$F$65536,4,0)</f>
        <v>次</v>
      </c>
      <c r="AC96" s="84">
        <f t="shared" si="6"/>
        <v>1</v>
      </c>
      <c r="AD96" s="84">
        <f t="shared" si="7"/>
        <v>1</v>
      </c>
      <c r="AE96" s="84" t="e">
        <f>IF(E96=#REF!,1,0)</f>
        <v>#REF!</v>
      </c>
      <c r="AG96" s="10" t="s">
        <v>44</v>
      </c>
    </row>
    <row r="97" ht="72" spans="1:33">
      <c r="A97" s="16">
        <v>25</v>
      </c>
      <c r="B97" s="17" t="s">
        <v>411</v>
      </c>
      <c r="C97" s="18" t="s">
        <v>412</v>
      </c>
      <c r="D97" s="40" t="s">
        <v>413</v>
      </c>
      <c r="E97" s="40" t="s">
        <v>414</v>
      </c>
      <c r="F97" s="23"/>
      <c r="G97" s="23"/>
      <c r="H97" s="18" t="s">
        <v>201</v>
      </c>
      <c r="I97" s="23"/>
      <c r="J97" s="29"/>
      <c r="K97" s="30">
        <v>63</v>
      </c>
      <c r="L97" s="31">
        <f t="shared" si="8"/>
        <v>57.75</v>
      </c>
      <c r="M97" s="31">
        <f t="shared" si="9"/>
        <v>52.5</v>
      </c>
      <c r="N97" s="31">
        <f t="shared" si="10"/>
        <v>49.875</v>
      </c>
      <c r="O97" s="31">
        <f t="shared" si="11"/>
        <v>47.25</v>
      </c>
      <c r="P97" s="49" t="s">
        <v>415</v>
      </c>
      <c r="Q97" s="52">
        <v>52</v>
      </c>
      <c r="R97" s="52">
        <f>S97*1.1</f>
        <v>47.6666666666667</v>
      </c>
      <c r="S97" s="52">
        <f>Q97/1.2</f>
        <v>43.3333333333333</v>
      </c>
      <c r="T97" s="52">
        <f>S97*0.95</f>
        <v>41.1666666666667</v>
      </c>
      <c r="U97" s="52">
        <f>S97*0.9</f>
        <v>39</v>
      </c>
      <c r="V97" s="31"/>
      <c r="W97" s="31" t="s">
        <v>201</v>
      </c>
      <c r="X97" s="31"/>
      <c r="Y97" s="29"/>
      <c r="Z97" s="74"/>
      <c r="AA97" s="74">
        <v>47.5</v>
      </c>
      <c r="AB97" s="75" t="str">
        <f>VLOOKUP(C:C,[1]Sheet1!$C$1:$F$65536,4,0)</f>
        <v>项</v>
      </c>
      <c r="AC97" s="84">
        <f t="shared" si="6"/>
        <v>1</v>
      </c>
      <c r="AD97" s="84">
        <f t="shared" si="7"/>
        <v>1</v>
      </c>
      <c r="AE97" s="84" t="e">
        <f>IF(E97=#REF!,1,0)</f>
        <v>#REF!</v>
      </c>
      <c r="AG97" s="10" t="s">
        <v>91</v>
      </c>
    </row>
    <row r="98" ht="36" spans="1:33">
      <c r="A98" s="16">
        <v>26</v>
      </c>
      <c r="B98" s="17" t="s">
        <v>416</v>
      </c>
      <c r="C98" s="18" t="s">
        <v>417</v>
      </c>
      <c r="D98" s="19" t="s">
        <v>418</v>
      </c>
      <c r="E98" s="19" t="s">
        <v>419</v>
      </c>
      <c r="F98" s="23" t="s">
        <v>420</v>
      </c>
      <c r="G98" s="23"/>
      <c r="H98" s="18" t="s">
        <v>41</v>
      </c>
      <c r="I98" s="23"/>
      <c r="J98" s="29"/>
      <c r="K98" s="30">
        <v>84</v>
      </c>
      <c r="L98" s="31">
        <f t="shared" si="8"/>
        <v>77</v>
      </c>
      <c r="M98" s="31">
        <f t="shared" si="9"/>
        <v>70</v>
      </c>
      <c r="N98" s="31">
        <f t="shared" si="10"/>
        <v>66.5</v>
      </c>
      <c r="O98" s="31">
        <f t="shared" si="11"/>
        <v>63</v>
      </c>
      <c r="P98" s="30" t="s">
        <v>44</v>
      </c>
      <c r="Q98" s="52">
        <v>81</v>
      </c>
      <c r="R98" s="52">
        <v>77</v>
      </c>
      <c r="S98" s="52">
        <v>70</v>
      </c>
      <c r="T98" s="52">
        <v>65</v>
      </c>
      <c r="U98" s="52">
        <v>60</v>
      </c>
      <c r="V98" s="31"/>
      <c r="W98" s="31" t="s">
        <v>41</v>
      </c>
      <c r="X98" s="31"/>
      <c r="Y98" s="29"/>
      <c r="Z98" s="74"/>
      <c r="AA98" s="74">
        <v>60</v>
      </c>
      <c r="AB98" s="75" t="str">
        <f>VLOOKUP(C:C,[1]Sheet1!$C$1:$F$65536,4,0)</f>
        <v>次</v>
      </c>
      <c r="AC98" s="84">
        <f t="shared" si="6"/>
        <v>1</v>
      </c>
      <c r="AD98" s="84">
        <f t="shared" si="7"/>
        <v>1</v>
      </c>
      <c r="AE98" s="84" t="e">
        <f>IF(E98=#REF!,1,0)</f>
        <v>#REF!</v>
      </c>
      <c r="AG98" s="10" t="s">
        <v>44</v>
      </c>
    </row>
    <row r="99" ht="48" spans="1:33">
      <c r="A99" s="16"/>
      <c r="B99" s="17" t="s">
        <v>421</v>
      </c>
      <c r="C99" s="18" t="s">
        <v>422</v>
      </c>
      <c r="D99" s="19" t="s">
        <v>423</v>
      </c>
      <c r="E99" s="19"/>
      <c r="F99" s="23"/>
      <c r="G99" s="23"/>
      <c r="H99" s="18" t="s">
        <v>41</v>
      </c>
      <c r="I99" s="22"/>
      <c r="J99" s="29"/>
      <c r="K99" s="46">
        <v>0.1</v>
      </c>
      <c r="L99" s="46">
        <v>0.1</v>
      </c>
      <c r="M99" s="46">
        <v>0.1</v>
      </c>
      <c r="N99" s="46">
        <v>0.1</v>
      </c>
      <c r="O99" s="46">
        <v>0.1</v>
      </c>
      <c r="P99" s="62" t="s">
        <v>72</v>
      </c>
      <c r="Q99" s="53">
        <v>0.1</v>
      </c>
      <c r="R99" s="53">
        <v>0.1</v>
      </c>
      <c r="S99" s="53">
        <v>0.1</v>
      </c>
      <c r="T99" s="53">
        <v>0.1</v>
      </c>
      <c r="U99" s="53">
        <v>0.1</v>
      </c>
      <c r="V99" s="32"/>
      <c r="W99" s="61" t="s">
        <v>41</v>
      </c>
      <c r="X99" s="61"/>
      <c r="Y99" s="76"/>
      <c r="Z99" s="74"/>
      <c r="AA99" s="74">
        <v>10</v>
      </c>
      <c r="AB99" s="75" t="str">
        <f>VLOOKUP(C:C,[1]Sheet1!$C$1:$F$65536,4,0)</f>
        <v>次</v>
      </c>
      <c r="AC99" s="84">
        <f t="shared" si="6"/>
        <v>1</v>
      </c>
      <c r="AD99" s="84">
        <f t="shared" si="7"/>
        <v>1</v>
      </c>
      <c r="AE99" s="84"/>
      <c r="AG99" s="10" t="s">
        <v>44</v>
      </c>
    </row>
    <row r="100" ht="409" hidden="1" customHeight="1" spans="1:31">
      <c r="A100" s="91" t="s">
        <v>424</v>
      </c>
      <c r="B100" s="91"/>
      <c r="C100" s="91"/>
      <c r="D100" s="91"/>
      <c r="E100" s="91"/>
      <c r="F100" s="91"/>
      <c r="G100" s="91"/>
      <c r="H100" s="91"/>
      <c r="I100" s="91"/>
      <c r="J100" s="91"/>
      <c r="K100" s="97"/>
      <c r="L100" s="97"/>
      <c r="M100" s="97"/>
      <c r="N100" s="97"/>
      <c r="O100" s="97"/>
      <c r="P100" s="97"/>
      <c r="Q100" s="91"/>
      <c r="R100" s="91"/>
      <c r="S100" s="91"/>
      <c r="T100" s="91"/>
      <c r="U100" s="91"/>
      <c r="V100" s="91"/>
      <c r="W100" s="106"/>
      <c r="X100" s="106"/>
      <c r="Y100" s="91"/>
      <c r="Z100" s="109"/>
      <c r="AA100" s="109"/>
      <c r="AB100" s="75"/>
      <c r="AC100" s="84"/>
      <c r="AD100" s="84"/>
      <c r="AE100" s="84"/>
    </row>
    <row r="101" ht="61" hidden="1" customHeight="1" spans="1:31">
      <c r="A101" s="92"/>
      <c r="B101" s="92"/>
      <c r="C101" s="92"/>
      <c r="D101" s="92"/>
      <c r="E101" s="92"/>
      <c r="F101" s="92"/>
      <c r="G101" s="92"/>
      <c r="H101" s="92"/>
      <c r="I101" s="92"/>
      <c r="J101" s="92"/>
      <c r="K101" s="98"/>
      <c r="L101" s="98"/>
      <c r="M101" s="98"/>
      <c r="N101" s="98"/>
      <c r="O101" s="98"/>
      <c r="P101" s="98"/>
      <c r="Q101" s="98"/>
      <c r="R101" s="98"/>
      <c r="S101" s="98"/>
      <c r="T101" s="98"/>
      <c r="U101" s="98"/>
      <c r="V101" s="98"/>
      <c r="W101" s="98"/>
      <c r="X101" s="98"/>
      <c r="Y101" s="110"/>
      <c r="Z101" s="111"/>
      <c r="AA101" s="111"/>
      <c r="AB101" s="84"/>
      <c r="AC101" s="84"/>
      <c r="AD101" s="84"/>
      <c r="AE101" s="84"/>
    </row>
    <row r="102" hidden="1" spans="1:31">
      <c r="A102" s="92"/>
      <c r="B102" s="92"/>
      <c r="C102" s="92"/>
      <c r="D102" s="92"/>
      <c r="E102" s="92"/>
      <c r="F102" s="92"/>
      <c r="G102" s="92"/>
      <c r="H102" s="92"/>
      <c r="I102" s="92"/>
      <c r="J102" s="92"/>
      <c r="K102" s="98"/>
      <c r="L102" s="98"/>
      <c r="M102" s="98"/>
      <c r="N102" s="98"/>
      <c r="O102" s="98"/>
      <c r="P102" s="98"/>
      <c r="Q102" s="98"/>
      <c r="R102" s="98"/>
      <c r="S102" s="98"/>
      <c r="T102" s="98"/>
      <c r="U102" s="98"/>
      <c r="V102" s="98"/>
      <c r="W102" s="98"/>
      <c r="X102" s="98"/>
      <c r="Y102" s="110"/>
      <c r="Z102" s="111"/>
      <c r="AA102" s="111"/>
      <c r="AB102" s="84"/>
      <c r="AC102" s="84"/>
      <c r="AD102" s="84"/>
      <c r="AE102" s="84"/>
    </row>
    <row r="103" hidden="1" spans="1:31">
      <c r="A103" s="92"/>
      <c r="B103" s="92"/>
      <c r="C103" s="92"/>
      <c r="D103" s="92"/>
      <c r="E103" s="92"/>
      <c r="F103" s="92"/>
      <c r="G103" s="92"/>
      <c r="H103" s="92"/>
      <c r="I103" s="92"/>
      <c r="J103" s="92"/>
      <c r="K103" s="98"/>
      <c r="L103" s="98"/>
      <c r="M103" s="98"/>
      <c r="N103" s="98"/>
      <c r="O103" s="98"/>
      <c r="P103" s="98"/>
      <c r="Q103" s="98"/>
      <c r="R103" s="98"/>
      <c r="S103" s="98"/>
      <c r="T103" s="98"/>
      <c r="U103" s="98"/>
      <c r="V103" s="98"/>
      <c r="W103" s="98"/>
      <c r="X103" s="98"/>
      <c r="Y103" s="110"/>
      <c r="Z103" s="111"/>
      <c r="AA103" s="111"/>
      <c r="AB103" s="84"/>
      <c r="AC103" s="84"/>
      <c r="AD103" s="84"/>
      <c r="AE103" s="84"/>
    </row>
    <row r="104" hidden="1" spans="1:31">
      <c r="A104" s="92"/>
      <c r="B104" s="92"/>
      <c r="C104" s="92"/>
      <c r="D104" s="92"/>
      <c r="E104" s="92"/>
      <c r="F104" s="92"/>
      <c r="G104" s="92"/>
      <c r="H104" s="92"/>
      <c r="I104" s="92"/>
      <c r="J104" s="92"/>
      <c r="K104" s="98"/>
      <c r="L104" s="98"/>
      <c r="M104" s="98"/>
      <c r="N104" s="98"/>
      <c r="O104" s="98"/>
      <c r="P104" s="98"/>
      <c r="Q104" s="98"/>
      <c r="R104" s="98"/>
      <c r="S104" s="98"/>
      <c r="T104" s="98"/>
      <c r="U104" s="98"/>
      <c r="V104" s="98"/>
      <c r="W104" s="98"/>
      <c r="X104" s="98"/>
      <c r="Y104" s="110"/>
      <c r="Z104" s="111"/>
      <c r="AA104" s="111"/>
      <c r="AB104" s="84"/>
      <c r="AC104" s="84"/>
      <c r="AD104" s="84"/>
      <c r="AE104" s="84"/>
    </row>
    <row r="105" hidden="1" spans="1:31">
      <c r="A105" s="92"/>
      <c r="B105" s="92"/>
      <c r="C105" s="92"/>
      <c r="D105" s="92"/>
      <c r="E105" s="92"/>
      <c r="F105" s="92"/>
      <c r="G105" s="92"/>
      <c r="H105" s="92"/>
      <c r="I105" s="92"/>
      <c r="J105" s="92"/>
      <c r="K105" s="98"/>
      <c r="L105" s="98"/>
      <c r="M105" s="98"/>
      <c r="N105" s="98"/>
      <c r="O105" s="98"/>
      <c r="P105" s="98"/>
      <c r="Q105" s="98"/>
      <c r="R105" s="98"/>
      <c r="S105" s="98"/>
      <c r="T105" s="98"/>
      <c r="U105" s="98"/>
      <c r="V105" s="98"/>
      <c r="W105" s="98"/>
      <c r="X105" s="98"/>
      <c r="Y105" s="110"/>
      <c r="Z105" s="111"/>
      <c r="AA105" s="111"/>
      <c r="AB105" s="84"/>
      <c r="AC105" s="84"/>
      <c r="AD105" s="84"/>
      <c r="AE105" s="84"/>
    </row>
    <row r="106" hidden="1" spans="1:31">
      <c r="A106" s="92"/>
      <c r="B106" s="92"/>
      <c r="C106" s="92"/>
      <c r="D106" s="92"/>
      <c r="E106" s="92"/>
      <c r="F106" s="92"/>
      <c r="G106" s="92"/>
      <c r="H106" s="92"/>
      <c r="I106" s="92"/>
      <c r="J106" s="92"/>
      <c r="K106" s="98"/>
      <c r="L106" s="98"/>
      <c r="M106" s="98"/>
      <c r="N106" s="98"/>
      <c r="O106" s="98"/>
      <c r="P106" s="98"/>
      <c r="Q106" s="98"/>
      <c r="R106" s="98"/>
      <c r="S106" s="98"/>
      <c r="T106" s="98"/>
      <c r="U106" s="98"/>
      <c r="V106" s="98"/>
      <c r="W106" s="98"/>
      <c r="X106" s="98"/>
      <c r="Y106" s="110"/>
      <c r="Z106" s="111"/>
      <c r="AA106" s="111"/>
      <c r="AB106" s="84"/>
      <c r="AC106" s="84"/>
      <c r="AD106" s="84"/>
      <c r="AE106" s="84"/>
    </row>
    <row r="107" hidden="1" spans="1:31">
      <c r="A107" s="92"/>
      <c r="B107" s="92"/>
      <c r="C107" s="92"/>
      <c r="D107" s="92"/>
      <c r="E107" s="92"/>
      <c r="F107" s="92"/>
      <c r="G107" s="92"/>
      <c r="H107" s="92"/>
      <c r="I107" s="92"/>
      <c r="J107" s="92"/>
      <c r="K107" s="98"/>
      <c r="L107" s="98"/>
      <c r="M107" s="98"/>
      <c r="N107" s="98"/>
      <c r="O107" s="98"/>
      <c r="P107" s="98"/>
      <c r="Q107" s="98"/>
      <c r="R107" s="98"/>
      <c r="S107" s="98"/>
      <c r="T107" s="98"/>
      <c r="U107" s="98"/>
      <c r="V107" s="98"/>
      <c r="W107" s="98"/>
      <c r="X107" s="98"/>
      <c r="Y107" s="110"/>
      <c r="Z107" s="111"/>
      <c r="AA107" s="111"/>
      <c r="AB107" s="84"/>
      <c r="AC107" s="84"/>
      <c r="AD107" s="84"/>
      <c r="AE107" s="84"/>
    </row>
    <row r="108" hidden="1" spans="1:31">
      <c r="A108" s="92"/>
      <c r="B108" s="92"/>
      <c r="C108" s="92"/>
      <c r="D108" s="92"/>
      <c r="E108" s="92"/>
      <c r="F108" s="92"/>
      <c r="G108" s="92"/>
      <c r="H108" s="92"/>
      <c r="I108" s="92"/>
      <c r="J108" s="92"/>
      <c r="K108" s="98"/>
      <c r="L108" s="98"/>
      <c r="M108" s="98"/>
      <c r="N108" s="98"/>
      <c r="O108" s="98"/>
      <c r="P108" s="98"/>
      <c r="Q108" s="98"/>
      <c r="R108" s="98"/>
      <c r="S108" s="98"/>
      <c r="T108" s="98"/>
      <c r="U108" s="98"/>
      <c r="V108" s="98"/>
      <c r="W108" s="98"/>
      <c r="X108" s="98"/>
      <c r="Y108" s="110"/>
      <c r="Z108" s="111"/>
      <c r="AA108" s="111"/>
      <c r="AB108" s="84"/>
      <c r="AC108" s="84"/>
      <c r="AD108" s="84"/>
      <c r="AE108" s="84"/>
    </row>
    <row r="109" hidden="1" spans="1:31">
      <c r="A109" s="92"/>
      <c r="B109" s="92"/>
      <c r="C109" s="92"/>
      <c r="D109" s="92"/>
      <c r="E109" s="92"/>
      <c r="F109" s="92"/>
      <c r="G109" s="92"/>
      <c r="H109" s="92"/>
      <c r="I109" s="92"/>
      <c r="J109" s="92"/>
      <c r="K109" s="98"/>
      <c r="L109" s="98"/>
      <c r="M109" s="98"/>
      <c r="N109" s="98"/>
      <c r="O109" s="98"/>
      <c r="P109" s="98"/>
      <c r="Q109" s="98"/>
      <c r="R109" s="98"/>
      <c r="S109" s="98"/>
      <c r="T109" s="98"/>
      <c r="U109" s="98"/>
      <c r="V109" s="98"/>
      <c r="W109" s="98"/>
      <c r="X109" s="98"/>
      <c r="Y109" s="110"/>
      <c r="Z109" s="111"/>
      <c r="AA109" s="111"/>
      <c r="AB109" s="84"/>
      <c r="AC109" s="84"/>
      <c r="AD109" s="84"/>
      <c r="AE109" s="84"/>
    </row>
    <row r="110" hidden="1" spans="1:31">
      <c r="A110" s="92"/>
      <c r="B110" s="92"/>
      <c r="C110" s="92"/>
      <c r="D110" s="92"/>
      <c r="E110" s="92"/>
      <c r="F110" s="92"/>
      <c r="G110" s="92"/>
      <c r="H110" s="92"/>
      <c r="I110" s="92"/>
      <c r="J110" s="92"/>
      <c r="K110" s="98"/>
      <c r="L110" s="98"/>
      <c r="M110" s="98"/>
      <c r="N110" s="98"/>
      <c r="O110" s="98"/>
      <c r="P110" s="98"/>
      <c r="Q110" s="98"/>
      <c r="R110" s="98"/>
      <c r="S110" s="98"/>
      <c r="T110" s="98"/>
      <c r="U110" s="98"/>
      <c r="V110" s="98"/>
      <c r="W110" s="98"/>
      <c r="X110" s="98"/>
      <c r="Y110" s="110"/>
      <c r="Z110" s="111"/>
      <c r="AA110" s="111"/>
      <c r="AB110" s="84"/>
      <c r="AC110" s="84"/>
      <c r="AD110" s="84"/>
      <c r="AE110" s="84"/>
    </row>
  </sheetData>
  <mergeCells count="42">
    <mergeCell ref="A1:U1"/>
    <mergeCell ref="A2:U2"/>
    <mergeCell ref="K5:O5"/>
    <mergeCell ref="Q5:U5"/>
    <mergeCell ref="W5:AA5"/>
    <mergeCell ref="A5:A6"/>
    <mergeCell ref="A7:A12"/>
    <mergeCell ref="A13:A14"/>
    <mergeCell ref="A15:A16"/>
    <mergeCell ref="A17:A21"/>
    <mergeCell ref="A22:A27"/>
    <mergeCell ref="A28:A32"/>
    <mergeCell ref="A33:A35"/>
    <mergeCell ref="A36:A38"/>
    <mergeCell ref="A39:A43"/>
    <mergeCell ref="A44:A48"/>
    <mergeCell ref="A49:A52"/>
    <mergeCell ref="A53:A57"/>
    <mergeCell ref="A58:A61"/>
    <mergeCell ref="A62:A65"/>
    <mergeCell ref="A66:A69"/>
    <mergeCell ref="A70:A73"/>
    <mergeCell ref="A74:A78"/>
    <mergeCell ref="A79:A82"/>
    <mergeCell ref="A83:A85"/>
    <mergeCell ref="A86:A89"/>
    <mergeCell ref="A90:A91"/>
    <mergeCell ref="A92:A94"/>
    <mergeCell ref="A98:A99"/>
    <mergeCell ref="B5:B6"/>
    <mergeCell ref="C5:C6"/>
    <mergeCell ref="D5:D6"/>
    <mergeCell ref="E5:E6"/>
    <mergeCell ref="F5:F6"/>
    <mergeCell ref="G5:G6"/>
    <mergeCell ref="H5:H6"/>
    <mergeCell ref="I5:I6"/>
    <mergeCell ref="J5:J6"/>
    <mergeCell ref="P5:P6"/>
    <mergeCell ref="A100:J110"/>
    <mergeCell ref="W1:AA2"/>
    <mergeCell ref="A3:U4"/>
  </mergeCells>
  <printOptions horizontalCentered="1"/>
  <pageMargins left="0.161111111111111" right="0.161111111111111" top="0.409027777777778" bottom="0.409027777777778" header="0.5" footer="0.5"/>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附件1.遂宁市放射检查类医疗服务价格项目省管公立医疗机构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2025-04-26T22:13:00Z</dcterms:created>
  <dcterms:modified xsi:type="dcterms:W3CDTF">2025-05-21T15:58:34Z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1E31F424762E9C55FCE105686DC8C89F</vt:lpwstr>
  </property>
  <property fmtid="{D5CDD505-2E9C-101B-9397-08002B2CF9AE}" pid="3" name="KSOProductBuildVer">
    <vt:lpwstr>2052-12.8.2.1116</vt:lpwstr>
  </property>
</Properties>
</file>